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128"/>
  <workbookPr/>
  <bookViews>
    <workbookView xWindow="65428" yWindow="65428" windowWidth="23256" windowHeight="12456" activeTab="0"/>
  </bookViews>
  <sheets>
    <sheet name="Rekapitulace stavby" sheetId="1" r:id="rId1"/>
    <sheet name="SO 01 - Šikmé střechy- čá..." sheetId="2" r:id="rId2"/>
    <sheet name="SO 02 - Šikmé střechy- čá..." sheetId="3" r:id="rId3"/>
    <sheet name="SO 03 - Šikmé střechy - č..." sheetId="4" r:id="rId4"/>
    <sheet name="SO 04 - Ploché střechy" sheetId="5" r:id="rId5"/>
  </sheets>
  <definedNames>
    <definedName name="_xlnm._FilterDatabase" localSheetId="1" hidden="1">'SO 01 - Šikmé střechy- čá...'!$C$132:$K$277</definedName>
    <definedName name="_xlnm._FilterDatabase" localSheetId="2" hidden="1">'SO 02 - Šikmé střechy- čá...'!$C$132:$K$278</definedName>
    <definedName name="_xlnm._FilterDatabase" localSheetId="3" hidden="1">'SO 03 - Šikmé střechy - č...'!$C$131:$K$268</definedName>
    <definedName name="_xlnm._FilterDatabase" localSheetId="4" hidden="1">'SO 04 - Ploché střechy'!$C$122:$K$158</definedName>
    <definedName name="_xlnm.Print_Area" localSheetId="0">'Rekapitulace stavby'!$D$4:$AO$76,'Rekapitulace stavby'!$C$82:$AQ$99</definedName>
    <definedName name="_xlnm.Print_Area" localSheetId="1">'SO 01 - Šikmé střechy- čá...'!$C$4:$J$76,'SO 01 - Šikmé střechy- čá...'!$C$82:$J$114,'SO 01 - Šikmé střechy- čá...'!$C$120:$J$277</definedName>
    <definedName name="_xlnm.Print_Area" localSheetId="2">'SO 02 - Šikmé střechy- čá...'!$C$4:$J$76,'SO 02 - Šikmé střechy- čá...'!$C$82:$J$114,'SO 02 - Šikmé střechy- čá...'!$C$120:$J$278</definedName>
    <definedName name="_xlnm.Print_Area" localSheetId="3">'SO 03 - Šikmé střechy - č...'!$C$4:$J$76,'SO 03 - Šikmé střechy - č...'!$C$82:$J$113,'SO 03 - Šikmé střechy - č...'!$C$119:$J$268</definedName>
    <definedName name="_xlnm.Print_Area" localSheetId="4">'SO 04 - Ploché střechy'!$C$4:$J$76,'SO 04 - Ploché střechy'!$C$82:$J$104,'SO 04 - Ploché střechy'!$C$110:$J$158</definedName>
    <definedName name="_xlnm.Print_Titles" localSheetId="0">'Rekapitulace stavby'!$92:$92</definedName>
    <definedName name="_xlnm.Print_Titles" localSheetId="1">'SO 01 - Šikmé střechy- čá...'!$132:$132</definedName>
    <definedName name="_xlnm.Print_Titles" localSheetId="2">'SO 02 - Šikmé střechy- čá...'!$132:$132</definedName>
    <definedName name="_xlnm.Print_Titles" localSheetId="3">'SO 03 - Šikmé střechy - č...'!$131:$131</definedName>
    <definedName name="_xlnm.Print_Titles" localSheetId="4">'SO 04 - Ploché střechy'!$122:$122</definedName>
  </definedNames>
  <calcPr calcId="191029"/>
  <extLst/>
</workbook>
</file>

<file path=xl/sharedStrings.xml><?xml version="1.0" encoding="utf-8"?>
<sst xmlns="http://schemas.openxmlformats.org/spreadsheetml/2006/main" count="6582" uniqueCount="1007">
  <si>
    <t>Export Komplet</t>
  </si>
  <si>
    <t/>
  </si>
  <si>
    <t>2.0</t>
  </si>
  <si>
    <t>ZAMOK</t>
  </si>
  <si>
    <t>False</t>
  </si>
  <si>
    <t>{6f9fbc42-dafd-44e5-9c77-c8e1da655d5b}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</si>
  <si>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</si>
  <si>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</si>
  <si>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</si>
  <si>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</si>
  <si>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</si>
  <si>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</si>
  <si>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</si>
  <si>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</si>
  <si>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FEI00345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</si>
  <si>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</si>
  <si>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</si>
  <si>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SŠ Albrechtova Český Těšín</t>
  </si>
  <si>
    <t>KSO:</t>
  </si>
  <si>
    <t>CC-CZ:</t>
  </si>
  <si>
    <t>Místo:</t>
  </si>
  <si>
    <t xml:space="preserve"> </t>
  </si>
  <si>
    <t>Datum:</t>
  </si>
  <si>
    <t>26. 4. 2021</t>
  </si>
  <si>
    <t>Zadavatel:</t>
  </si>
  <si>
    <t>IČ:</t>
  </si>
  <si>
    <t>SŠ Albrechtova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</si>
  <si>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</si>
  <si>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</si>
  <si>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</si>
  <si>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</si>
  <si>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</si>
  <si>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</si>
  <si>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</si>
  <si>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</si>
  <si>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</si>
  <si>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</si>
  <si>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</si>
  <si>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</si>
  <si>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</si>
  <si>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</si>
  <si>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</si>
  <si>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</si>
  <si>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</si>
  <si>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</si>
  <si>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</si>
  <si>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</si>
  <si>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</si>
  <si>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</si>
  <si>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</si>
  <si>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</si>
  <si>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</si>
  <si>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</si>
  <si>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</si>
  <si>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</si>
  <si>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</si>
  <si>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</si>
  <si>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</si>
  <si>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</si>
  <si>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</si>
  <si>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</si>
  <si>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</si>
  <si>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</si>
  <si>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</si>
  <si>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</si>
  <si>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</si>
  <si>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</si>
  <si>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</si>
  <si>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</si>
  <si>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</si>
  <si>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</si>
  <si>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</si>
  <si>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</si>
  <si>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</si>
  <si>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</si>
  <si>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</si>
  <si>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</si>
  <si>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</si>
  <si>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</si>
  <si>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</si>
  <si>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Šikmé střechy- část A</t>
  </si>
  <si>
    <t>STA</t>
  </si>
  <si>
    <t>1</t>
  </si>
  <si>
    <t>{ba090acf-2a2d-4ee2-bd82-a890c7c2b0c3}</t>
  </si>
  <si>
    <t>2</t>
  </si>
  <si>
    <t>SO 02</t>
  </si>
  <si>
    <t>Šikmé střechy- část B</t>
  </si>
  <si>
    <t>{0c9fb12f-70f1-4063-834b-53adda6ffd3c}</t>
  </si>
  <si>
    <t>SO 03</t>
  </si>
  <si>
    <t>Šikmé střechy - část C</t>
  </si>
  <si>
    <t>{8853a07c-00e8-4ec4-b741-5689e1d39d12}</t>
  </si>
  <si>
    <t>SO 04</t>
  </si>
  <si>
    <t>Ploché střechy</t>
  </si>
  <si>
    <t>{263a42a2-bb21-4095-9c91-15631c329be9}</t>
  </si>
  <si>
    <t>KRYCÍ LIST SOUPISU PRACÍ</t>
  </si>
  <si>
    <t>Objekt:</t>
  </si>
  <si>
    <t>SO 01 - Šikmé střechy- část A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</si>
  <si>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</si>
  <si>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</si>
  <si>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</si>
  <si>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</si>
  <si>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</si>
  <si>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</si>
  <si>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9 - Ostatní konstrukce a práce, bourání</t>
  </si>
  <si>
    <t xml:space="preserve">    94 - Lešení a stavební výtahy</t>
  </si>
  <si>
    <t>M21-01 - Hromosvod</t>
  </si>
  <si>
    <t>M21-11 - Ostatní náklady</t>
  </si>
  <si>
    <t>M65 - Demontáže vnější ochrany proti blesku</t>
  </si>
  <si>
    <t>ON - Ostatní náklady</t>
  </si>
  <si>
    <t>VN - Vedlejší náklady</t>
  </si>
  <si>
    <t>PSV - Práce a dodávky PSV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</si>
  <si>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</si>
  <si>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</si>
  <si>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</si>
  <si>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</si>
  <si>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</si>
  <si>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</si>
  <si>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</si>
  <si>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>N01 - Sanační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</si>
  <si>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</si>
  <si>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</si>
  <si>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</si>
  <si>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</si>
  <si>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</si>
  <si>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</si>
  <si>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</si>
  <si>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</si>
  <si>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</si>
  <si>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</si>
  <si>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</si>
  <si>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</si>
  <si>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</si>
  <si>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</si>
  <si>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</si>
  <si>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</si>
  <si>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</si>
  <si>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</si>
  <si>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87</t>
  </si>
  <si>
    <t>K</t>
  </si>
  <si>
    <t>979000002</t>
  </si>
  <si>
    <t>Demontáž a likvidace antén</t>
  </si>
  <si>
    <t>kus</t>
  </si>
  <si>
    <t>4</t>
  </si>
  <si>
    <t>625224973</t>
  </si>
  <si>
    <t>88</t>
  </si>
  <si>
    <t>979000003</t>
  </si>
  <si>
    <t>Demontáž a zpětná montáž odkouření</t>
  </si>
  <si>
    <t>soubor</t>
  </si>
  <si>
    <t>-450987584</t>
  </si>
  <si>
    <t>89</t>
  </si>
  <si>
    <t>979000004</t>
  </si>
  <si>
    <t>Zakrytí rozvodů ÚT geotextilií šíře 500mm</t>
  </si>
  <si>
    <t>m</t>
  </si>
  <si>
    <t>-1577314009</t>
  </si>
  <si>
    <t>135</t>
  </si>
  <si>
    <t>979001005</t>
  </si>
  <si>
    <t>Přechodka komína pro šikmou střechu</t>
  </si>
  <si>
    <t>-1968659145</t>
  </si>
  <si>
    <t>94</t>
  </si>
  <si>
    <t>Lešení a stavební výtahy</t>
  </si>
  <si>
    <t>941111132</t>
  </si>
  <si>
    <t>Montáž lešení řadového trubkového lehkého s podlahami zatížení do 200 kg/m2 š do 1,5 m v do 25 m</t>
  </si>
  <si>
    <t>m2</t>
  </si>
  <si>
    <t>143420000</t>
  </si>
  <si>
    <t>941111232</t>
  </si>
  <si>
    <t>Příplatek k lešení řadovému trubkovému lehkému s podlahami š 1,5 m v 25 m za první a ZKD den použití</t>
  </si>
  <si>
    <t>-1530779103</t>
  </si>
  <si>
    <t>3</t>
  </si>
  <si>
    <t>941111832</t>
  </si>
  <si>
    <t>Demontáž lešení řadového trubkového lehkého s podlahami zatížení do 200 kg/m2 š do 1,5 m v do 25 m</t>
  </si>
  <si>
    <t>2125373590</t>
  </si>
  <si>
    <t>943111112</t>
  </si>
  <si>
    <t>Montáž lešení prostorového trubkového lehkého bez podlah zatížení do 200 kg/m2 v do 20 m</t>
  </si>
  <si>
    <t>m3</t>
  </si>
  <si>
    <t>1561070918</t>
  </si>
  <si>
    <t>5</t>
  </si>
  <si>
    <t>943111213</t>
  </si>
  <si>
    <t>Příplatek k lešení prostorovému trubkovému lehkému bez podlah v do 30 m za první a ZKD den použití</t>
  </si>
  <si>
    <t>285323943</t>
  </si>
  <si>
    <t>6</t>
  </si>
  <si>
    <t>943111813</t>
  </si>
  <si>
    <t>Demontáž lešení prostorového trubkového lehkého bez podlah zatížení do 200 kg/m2 v do 30 m</t>
  </si>
  <si>
    <t>-1189270910</t>
  </si>
  <si>
    <t>7</t>
  </si>
  <si>
    <t>944511111</t>
  </si>
  <si>
    <t>Montáž ochranné sítě z textilie z umělých vláken</t>
  </si>
  <si>
    <t>-1895412227</t>
  </si>
  <si>
    <t>8</t>
  </si>
  <si>
    <t>944511211</t>
  </si>
  <si>
    <t>Příplatek k ochranné síti za první a ZKD den použití</t>
  </si>
  <si>
    <t>-860363084</t>
  </si>
  <si>
    <t>949511112</t>
  </si>
  <si>
    <t>Montáž podchodu u trubkových lešení š do 2 m</t>
  </si>
  <si>
    <t>-1199309172</t>
  </si>
  <si>
    <t>10</t>
  </si>
  <si>
    <t>949511812</t>
  </si>
  <si>
    <t>Demontáž podchodu u trubkových lešení š do 2 m</t>
  </si>
  <si>
    <t>1751310331</t>
  </si>
  <si>
    <t>11</t>
  </si>
  <si>
    <t>949941101</t>
  </si>
  <si>
    <t>Pomocné zvedací zařízení</t>
  </si>
  <si>
    <t>den</t>
  </si>
  <si>
    <t>-164331588</t>
  </si>
  <si>
    <t>M21-01</t>
  </si>
  <si>
    <t>Hromosvod</t>
  </si>
  <si>
    <t>104</t>
  </si>
  <si>
    <t>210220101</t>
  </si>
  <si>
    <t>Vodiče svodové FeZn D do 10,Al 10,Cu 8 +podpěry včetně dodávky drátu AlMgSi T/4 8 mm</t>
  </si>
  <si>
    <t>1179118600</t>
  </si>
  <si>
    <t>105</t>
  </si>
  <si>
    <t>210220301</t>
  </si>
  <si>
    <t>Svorka hromosvodová do 2 šroubů /SS, SZ, SO/ včetně dodávky svorky SO</t>
  </si>
  <si>
    <t>-1923071482</t>
  </si>
  <si>
    <t>106</t>
  </si>
  <si>
    <t>210220301.1</t>
  </si>
  <si>
    <t>Svorka hromosvodová do 2 šroubů /SS, SZ, SO/ včetně dodávky svorky SS</t>
  </si>
  <si>
    <t>-1118251711</t>
  </si>
  <si>
    <t>107</t>
  </si>
  <si>
    <t>210220302</t>
  </si>
  <si>
    <t>Svorka hromosvodová nad 2 šrouby /ST, SJ, SR, atd/ včetně dodávky svorky SJ 1 k jímací tyči</t>
  </si>
  <si>
    <t>1424167679</t>
  </si>
  <si>
    <t>114</t>
  </si>
  <si>
    <t>30985520</t>
  </si>
  <si>
    <t>Šroub střešní  s podložkou EPDM  4,8 x 20 mm samovrtný</t>
  </si>
  <si>
    <t>1000ks</t>
  </si>
  <si>
    <t>-2029910259</t>
  </si>
  <si>
    <t>115</t>
  </si>
  <si>
    <t>35441232</t>
  </si>
  <si>
    <t>Držák jímací tyče DJ 4H  na krov</t>
  </si>
  <si>
    <t>634405148</t>
  </si>
  <si>
    <t>116</t>
  </si>
  <si>
    <t>35441233</t>
  </si>
  <si>
    <t>Držák jímací tyče DJ 4D  na krov</t>
  </si>
  <si>
    <t>171620743</t>
  </si>
  <si>
    <t>112</t>
  </si>
  <si>
    <t>650111911</t>
  </si>
  <si>
    <t>Montáž jímací tyče do 3 m, na střešní hřeben</t>
  </si>
  <si>
    <t>-852470008</t>
  </si>
  <si>
    <t>113</t>
  </si>
  <si>
    <t>650111961</t>
  </si>
  <si>
    <t>Montáž jímací tyče nad 3 m, na střešní hřeben</t>
  </si>
  <si>
    <t>-1756526172</t>
  </si>
  <si>
    <t>108</t>
  </si>
  <si>
    <t>V210</t>
  </si>
  <si>
    <t>PV 15d podp. ved. na hreben. univ. mala</t>
  </si>
  <si>
    <t>KS</t>
  </si>
  <si>
    <t>-84815958</t>
  </si>
  <si>
    <t>109</t>
  </si>
  <si>
    <t>V250</t>
  </si>
  <si>
    <t>PV 21c podp. ved. na ploche str. - plast</t>
  </si>
  <si>
    <t>1077995673</t>
  </si>
  <si>
    <t>110</t>
  </si>
  <si>
    <t>V270</t>
  </si>
  <si>
    <t>PV 23b podp. vedeni na plechove strechy</t>
  </si>
  <si>
    <t>-463997053</t>
  </si>
  <si>
    <t>111</t>
  </si>
  <si>
    <t>V355</t>
  </si>
  <si>
    <t>OSD ochranna striska dolni</t>
  </si>
  <si>
    <t>1088184280</t>
  </si>
  <si>
    <t>117</t>
  </si>
  <si>
    <t>V395</t>
  </si>
  <si>
    <t>JR 3,0 jimaci tyc s rovnym koncem</t>
  </si>
  <si>
    <t>-466499614</t>
  </si>
  <si>
    <t>118</t>
  </si>
  <si>
    <t>VN3020</t>
  </si>
  <si>
    <t>JR 4,0 AlMgSi jimaci tyc s rovnym koncem</t>
  </si>
  <si>
    <t>609098055</t>
  </si>
  <si>
    <t>M21-11</t>
  </si>
  <si>
    <t>Ostatní náklady</t>
  </si>
  <si>
    <t>123</t>
  </si>
  <si>
    <t>0001T</t>
  </si>
  <si>
    <t>Blížší nespecifikované náklady 4%</t>
  </si>
  <si>
    <t>komplet</t>
  </si>
  <si>
    <t>-1472899055</t>
  </si>
  <si>
    <t>124</t>
  </si>
  <si>
    <t>005124010R</t>
  </si>
  <si>
    <t>Koordinační činnost</t>
  </si>
  <si>
    <t>Soubor</t>
  </si>
  <si>
    <t>208113755</t>
  </si>
  <si>
    <t>119</t>
  </si>
  <si>
    <t>01</t>
  </si>
  <si>
    <t>Náklady spojené s ochranou stavající elektroinstalace (silnoproud,slaboproud) v půdních prostorech včetně materiálu (ochranné trubky, žlaby, železné profily)</t>
  </si>
  <si>
    <t>1081882382</t>
  </si>
  <si>
    <t>120</t>
  </si>
  <si>
    <t>220890202</t>
  </si>
  <si>
    <t>Revize</t>
  </si>
  <si>
    <t>h</t>
  </si>
  <si>
    <t>1047729193</t>
  </si>
  <si>
    <t>121</t>
  </si>
  <si>
    <t>650101171</t>
  </si>
  <si>
    <t>Montáž žárovkového svítidla nástěnného přisazeného</t>
  </si>
  <si>
    <t>-709712712</t>
  </si>
  <si>
    <t>122</t>
  </si>
  <si>
    <t>650801153</t>
  </si>
  <si>
    <t>Demontáž svítidla nástěnného přisazeného</t>
  </si>
  <si>
    <t>-744292411</t>
  </si>
  <si>
    <t>M65</t>
  </si>
  <si>
    <t>Demontáže vnější ochrany proti blesku</t>
  </si>
  <si>
    <t>125</t>
  </si>
  <si>
    <t>650811112</t>
  </si>
  <si>
    <t>Demontáž vodiče svodového do D 10 mm vč. podpěr</t>
  </si>
  <si>
    <t>-1120886159</t>
  </si>
  <si>
    <t>126</t>
  </si>
  <si>
    <t>650811151</t>
  </si>
  <si>
    <t>Demontáž jímací tyče na hřebenu střechy</t>
  </si>
  <si>
    <t>1558420899</t>
  </si>
  <si>
    <t>127</t>
  </si>
  <si>
    <t>900</t>
  </si>
  <si>
    <t>HZS přesná dokumentace stávájícího stavu</t>
  </si>
  <si>
    <t>87161426</t>
  </si>
  <si>
    <t>128</t>
  </si>
  <si>
    <t>900.1</t>
  </si>
  <si>
    <t>HZS pomocné a přidružené práce v rámci demontáží stavajicívnější ochrany</t>
  </si>
  <si>
    <t>-1634512182</t>
  </si>
  <si>
    <t>ON</t>
  </si>
  <si>
    <t>131</t>
  </si>
  <si>
    <t>005121 R</t>
  </si>
  <si>
    <t>Zařízení staveniště</t>
  </si>
  <si>
    <t>346058340</t>
  </si>
  <si>
    <t>132</t>
  </si>
  <si>
    <t>005261030R</t>
  </si>
  <si>
    <t>Rezerva - nepředvídané práce (5%)</t>
  </si>
  <si>
    <t>609067896</t>
  </si>
  <si>
    <t>VN</t>
  </si>
  <si>
    <t>Vedlejší náklady</t>
  </si>
  <si>
    <t>129</t>
  </si>
  <si>
    <t>005122010R</t>
  </si>
  <si>
    <t>Provoz objednatele</t>
  </si>
  <si>
    <t>-168538521</t>
  </si>
  <si>
    <t>130</t>
  </si>
  <si>
    <t>005124010R.1</t>
  </si>
  <si>
    <t>Koordinační a kompletační činnost vč. revizí, zkoušek aj..</t>
  </si>
  <si>
    <t>573761349</t>
  </si>
  <si>
    <t>PSV</t>
  </si>
  <si>
    <t>Práce a dodávky PSV</t>
  </si>
  <si>
    <t>712</t>
  </si>
  <si>
    <t>Povlakové krytiny</t>
  </si>
  <si>
    <t>43</t>
  </si>
  <si>
    <t>712300831</t>
  </si>
  <si>
    <t>Odstranění povlakové krytiny střech do 10° jednovrstvé n 01</t>
  </si>
  <si>
    <t>16</t>
  </si>
  <si>
    <t>-946876400</t>
  </si>
  <si>
    <t>133</t>
  </si>
  <si>
    <t>998712203</t>
  </si>
  <si>
    <t>Přesun hmot procentní pro krytiny povlakové v objektech v do 24 m</t>
  </si>
  <si>
    <t>%</t>
  </si>
  <si>
    <t>-1650445447</t>
  </si>
  <si>
    <t>713</t>
  </si>
  <si>
    <t>Izolace tepelné</t>
  </si>
  <si>
    <t>80</t>
  </si>
  <si>
    <t>713120813</t>
  </si>
  <si>
    <t>Odstranění tepelné izolace podlah volně kladené z vláknitých materiálů suchých tl přes 100 mm N 02</t>
  </si>
  <si>
    <t>-470196020</t>
  </si>
  <si>
    <t>81</t>
  </si>
  <si>
    <t>713121111</t>
  </si>
  <si>
    <t>Montáž izolace tepelné podlah volně kladenými rohožemi, pásy, dílci, deskami 1 vrstva N 02</t>
  </si>
  <si>
    <t>-843664028</t>
  </si>
  <si>
    <t>82</t>
  </si>
  <si>
    <t>M</t>
  </si>
  <si>
    <t>63152099</t>
  </si>
  <si>
    <t>pás tepelně izolační univerzální λ=0,033 tl 300mm cca 30%</t>
  </si>
  <si>
    <t>32</t>
  </si>
  <si>
    <t>-1390360128</t>
  </si>
  <si>
    <t>VV</t>
  </si>
  <si>
    <t>154,411764705882*1,02 'Přepočtené koeficientem množství</t>
  </si>
  <si>
    <t>83</t>
  </si>
  <si>
    <t>998713203</t>
  </si>
  <si>
    <t>Přesun hmot procentní pro izolace tepelné v objektech v do 24 m</t>
  </si>
  <si>
    <t>377495871</t>
  </si>
  <si>
    <t>721</t>
  </si>
  <si>
    <t>Zdravotechnika - vnitřní kanalizace</t>
  </si>
  <si>
    <t>95</t>
  </si>
  <si>
    <t>721170975</t>
  </si>
  <si>
    <t>Opravy odpadního potrubí plastového  krácení trub DN 125</t>
  </si>
  <si>
    <t>1806800864</t>
  </si>
  <si>
    <t>98</t>
  </si>
  <si>
    <t>721171915</t>
  </si>
  <si>
    <t>Opravy odpadního potrubí plastového  propojení dosavadního potrubí DN 110</t>
  </si>
  <si>
    <t>-1809964391</t>
  </si>
  <si>
    <t>99</t>
  </si>
  <si>
    <t>721174063</t>
  </si>
  <si>
    <t>Potrubí z trub polypropylenových větrací DN 110</t>
  </si>
  <si>
    <t>-314304567</t>
  </si>
  <si>
    <t>96</t>
  </si>
  <si>
    <t>72121088R</t>
  </si>
  <si>
    <t>Demontáž přivzdušnovacích ventilů do DN110</t>
  </si>
  <si>
    <t>-2064492207</t>
  </si>
  <si>
    <t>101</t>
  </si>
  <si>
    <t>721273153</t>
  </si>
  <si>
    <t>Ventilační hlavice z polypropylenu (PP) DN 110</t>
  </si>
  <si>
    <t>790119723</t>
  </si>
  <si>
    <t>100</t>
  </si>
  <si>
    <t>721290111</t>
  </si>
  <si>
    <t>Zkouška těsnosti kanalizace  v objektech vodou do DN 125</t>
  </si>
  <si>
    <t>1206327184</t>
  </si>
  <si>
    <t>102</t>
  </si>
  <si>
    <t>721290823</t>
  </si>
  <si>
    <t>Vnitrostaveništní přemístění vybouraných (demontovaných) hmot  vnitřní kanalizace vodorovně do 100 m v objektech výšky přes 12 do 24 m</t>
  </si>
  <si>
    <t>t</t>
  </si>
  <si>
    <t>-1926257759</t>
  </si>
  <si>
    <t>0,009</t>
  </si>
  <si>
    <t>Součet</t>
  </si>
  <si>
    <t>97</t>
  </si>
  <si>
    <t>721910912</t>
  </si>
  <si>
    <t>Pročištění  svislých odpadů v jednom podlaží do DN 200</t>
  </si>
  <si>
    <t>-903279069</t>
  </si>
  <si>
    <t>103</t>
  </si>
  <si>
    <t>998721203</t>
  </si>
  <si>
    <t>Přesun hmot pro vnitřní kanalizace  stanovený procentní sazbou (%) z ceny vodorovná dopravní vzdálenost do 50 m v objektech výšky přes 12 do 24 m</t>
  </si>
  <si>
    <t>-142507270</t>
  </si>
  <si>
    <t>762</t>
  </si>
  <si>
    <t>Konstrukce tesařské</t>
  </si>
  <si>
    <t>30</t>
  </si>
  <si>
    <t>762085114</t>
  </si>
  <si>
    <t>Montáž svorníků nebo šroubů délky přes 450 mm</t>
  </si>
  <si>
    <t>-995879801</t>
  </si>
  <si>
    <t>31</t>
  </si>
  <si>
    <t>762000001</t>
  </si>
  <si>
    <t>Svorník M12</t>
  </si>
  <si>
    <t>-730493008</t>
  </si>
  <si>
    <t>762000002</t>
  </si>
  <si>
    <t>Svorník M16</t>
  </si>
  <si>
    <t>-2003650989</t>
  </si>
  <si>
    <t>33</t>
  </si>
  <si>
    <t>762000003</t>
  </si>
  <si>
    <t>Svorník M20</t>
  </si>
  <si>
    <t>-360978250</t>
  </si>
  <si>
    <t>14</t>
  </si>
  <si>
    <t>762331911</t>
  </si>
  <si>
    <t>Vyřezání části střešní vazby průřezové plochy řeziva do 120 cm2 délky do 3 m</t>
  </si>
  <si>
    <t>-2109617050</t>
  </si>
  <si>
    <t>762331921</t>
  </si>
  <si>
    <t>Vyřezání části střešní vazby průřezové plochy řeziva do 224 cm2 délky do 3 m</t>
  </si>
  <si>
    <t>-1474138991</t>
  </si>
  <si>
    <t>762331931</t>
  </si>
  <si>
    <t>Vyřezání části střešní vazby průřezové plochy řeziva do 288 cm2 délky do 3 m</t>
  </si>
  <si>
    <t>510778953</t>
  </si>
  <si>
    <t>17</t>
  </si>
  <si>
    <t>762331941</t>
  </si>
  <si>
    <t>Vyřezání části střešní vazby průřezové plochy řeziva do 450 cm2 délky do 3 m</t>
  </si>
  <si>
    <t>-621480481</t>
  </si>
  <si>
    <t>18</t>
  </si>
  <si>
    <t>762331951</t>
  </si>
  <si>
    <t>Vyřezání části střešní vazby průřezové plochy řeziva přes 450 cm2 délky do 3 m</t>
  </si>
  <si>
    <t>1238364164</t>
  </si>
  <si>
    <t>19</t>
  </si>
  <si>
    <t>762332931</t>
  </si>
  <si>
    <t>Montáž doplnění části střešní vazby hranoly nehoblovanými průřezové plochy do 120 cm2</t>
  </si>
  <si>
    <t>-264527265</t>
  </si>
  <si>
    <t>20</t>
  </si>
  <si>
    <t>762332932</t>
  </si>
  <si>
    <t>Montáž doplnění části střešní vazby hranoly nehoblovanými průřezové plochy do 224 cm2</t>
  </si>
  <si>
    <t>-1539110655</t>
  </si>
  <si>
    <t>762332933</t>
  </si>
  <si>
    <t>Montáž doplnění části střešní vazby hranoly nehoblovanými průřezové plochy do 288 cm2</t>
  </si>
  <si>
    <t>-788315574</t>
  </si>
  <si>
    <t>22</t>
  </si>
  <si>
    <t>762332934</t>
  </si>
  <si>
    <t>Montáž doplnění části střešní vazby hranoly nehoblovanými průřezové plochy do 450 cm2</t>
  </si>
  <si>
    <t>599799030</t>
  </si>
  <si>
    <t>23</t>
  </si>
  <si>
    <t>762332935</t>
  </si>
  <si>
    <t>Montáž doplnění části střešní vazby hranoly nehoblovanými průřezové plochy do 600 cm2</t>
  </si>
  <si>
    <t>580753550</t>
  </si>
  <si>
    <t>24</t>
  </si>
  <si>
    <t>60512126</t>
  </si>
  <si>
    <t>hranol stavební řezivo průřezu do 120cm2-600 dl 6-8m</t>
  </si>
  <si>
    <t>683347284</t>
  </si>
  <si>
    <t>12</t>
  </si>
  <si>
    <t>762341210</t>
  </si>
  <si>
    <t>Montáž bednění střech rovných a šikmých sklonu do 60° z hrubých prken na sraz N 01</t>
  </si>
  <si>
    <t>1113649488</t>
  </si>
  <si>
    <t>13</t>
  </si>
  <si>
    <t>60511150</t>
  </si>
  <si>
    <t>řezivo stavební prkna omítaná netříděná tl 25mm dl 4m</t>
  </si>
  <si>
    <t>1859852587</t>
  </si>
  <si>
    <t>26</t>
  </si>
  <si>
    <t>762342441</t>
  </si>
  <si>
    <t>Montáž lišt trojúhelníkových nebo kontralatí na střechách sklonu do 60° N 01</t>
  </si>
  <si>
    <t>436190456</t>
  </si>
  <si>
    <t>27</t>
  </si>
  <si>
    <t>60514114</t>
  </si>
  <si>
    <t>řezivo jehličnaté lať impregnovaná dl 4 m</t>
  </si>
  <si>
    <t>499242035</t>
  </si>
  <si>
    <t>28</t>
  </si>
  <si>
    <t>762342812</t>
  </si>
  <si>
    <t>Demontáž laťování střech z latí osové vzdálenosti do 0,50 m N 01</t>
  </si>
  <si>
    <t>1084081750</t>
  </si>
  <si>
    <t>25</t>
  </si>
  <si>
    <t>762395000</t>
  </si>
  <si>
    <t>Spojovací prostředky krovů, bednění, laťování, nadstřešních konstrukcí</t>
  </si>
  <si>
    <t>-1564044679</t>
  </si>
  <si>
    <t>84</t>
  </si>
  <si>
    <t>762526811</t>
  </si>
  <si>
    <t>Demontáž podlah z dřevotřísky, překližky, sololitu tloušťky do 20 mm bez polštářů N 05</t>
  </si>
  <si>
    <t>1254479815</t>
  </si>
  <si>
    <t>85</t>
  </si>
  <si>
    <t>762341017</t>
  </si>
  <si>
    <t>Bednění střech rovných z desek OSB tl 25 mm na sraz šroubovaných na krokve N 05</t>
  </si>
  <si>
    <t>-332946230</t>
  </si>
  <si>
    <t>34</t>
  </si>
  <si>
    <t>975073111</t>
  </si>
  <si>
    <t>Jednostranné podchycení střešních vazníků v do 3,5 m pro zatížení do 1000 kg/m</t>
  </si>
  <si>
    <t>216533168</t>
  </si>
  <si>
    <t>35</t>
  </si>
  <si>
    <t>998762203</t>
  </si>
  <si>
    <t>Přesun hmot procentní pro kce tesařské v objektech v do 24 m</t>
  </si>
  <si>
    <t>493841088</t>
  </si>
  <si>
    <t>763</t>
  </si>
  <si>
    <t>Konstrukce suché výstavby</t>
  </si>
  <si>
    <t>92</t>
  </si>
  <si>
    <t>763131411</t>
  </si>
  <si>
    <t>SDK podhled desky 1xA 12,5 bez izolace dvouvrstvá spodní kce profil CD+UD A2,B2</t>
  </si>
  <si>
    <t>-1324462618</t>
  </si>
  <si>
    <t>90</t>
  </si>
  <si>
    <t>763151811</t>
  </si>
  <si>
    <t>Demontáž jedné vrstvy desek SDK podlaha A 2</t>
  </si>
  <si>
    <t>-403941851</t>
  </si>
  <si>
    <t>91</t>
  </si>
  <si>
    <t>763161811</t>
  </si>
  <si>
    <t>Demontáž SDK podkroví s nosnou kcí dřevěnou opláštění jednoduché A2,B2</t>
  </si>
  <si>
    <t>-1273895696</t>
  </si>
  <si>
    <t>93</t>
  </si>
  <si>
    <t>763251111</t>
  </si>
  <si>
    <t>Sádrovláknitá podlaha tl 20 mm z desek tl 2x10 mm bez podsypu A2</t>
  </si>
  <si>
    <t>1587501819</t>
  </si>
  <si>
    <t>764</t>
  </si>
  <si>
    <t>Konstrukce klempířské</t>
  </si>
  <si>
    <t>45</t>
  </si>
  <si>
    <t>764001841</t>
  </si>
  <si>
    <t>Demontáž krytiny ze šablon do suti</t>
  </si>
  <si>
    <t>-1580631759</t>
  </si>
  <si>
    <t>46</t>
  </si>
  <si>
    <t>764001861</t>
  </si>
  <si>
    <t>Demontáž hřebene z hřebenáčů do suti</t>
  </si>
  <si>
    <t>2044637896</t>
  </si>
  <si>
    <t>47</t>
  </si>
  <si>
    <t>764001881</t>
  </si>
  <si>
    <t>Demontáž nároží z hřebenáčů do suti</t>
  </si>
  <si>
    <t>-952414260</t>
  </si>
  <si>
    <t>48</t>
  </si>
  <si>
    <t>764001891</t>
  </si>
  <si>
    <t>Demontáž úžlabí do suti</t>
  </si>
  <si>
    <t>29626093</t>
  </si>
  <si>
    <t>50</t>
  </si>
  <si>
    <t>764002871</t>
  </si>
  <si>
    <t>Demontáž lemování zdí do suti</t>
  </si>
  <si>
    <t>-1949346717</t>
  </si>
  <si>
    <t>52</t>
  </si>
  <si>
    <t>764021422</t>
  </si>
  <si>
    <t>Dilatační připojovací lišta z Al plechu včetně tmelení rš 120 mm</t>
  </si>
  <si>
    <t>1683854526</t>
  </si>
  <si>
    <t>54</t>
  </si>
  <si>
    <t>764121411</t>
  </si>
  <si>
    <t>Krytina střechy rovné drážkováním ze svitků z Al plechu rš 670 mm sklonu do 30° N 01</t>
  </si>
  <si>
    <t>694538647</t>
  </si>
  <si>
    <t>77</t>
  </si>
  <si>
    <t>764213652</t>
  </si>
  <si>
    <t>Střešní výlez pro krytinu skládanou nebo plechovou z Al s povrchovou úpravou 600x600 N 04</t>
  </si>
  <si>
    <t>547357394</t>
  </si>
  <si>
    <t>55</t>
  </si>
  <si>
    <t>764221406</t>
  </si>
  <si>
    <t>Oplechování větraného hřebene s větrací mřížkou z Al plechu rš 500 mm K 04</t>
  </si>
  <si>
    <t>-410001053</t>
  </si>
  <si>
    <t>56</t>
  </si>
  <si>
    <t>764221437</t>
  </si>
  <si>
    <t>Oplechování větraného nároží s větrací mřížkou z Al plechu rš 670 mm K 02 , K 06</t>
  </si>
  <si>
    <t>-2100309570</t>
  </si>
  <si>
    <t>57</t>
  </si>
  <si>
    <t>764221467</t>
  </si>
  <si>
    <t>Oplechování úžlabí z Al plechu rš 670 mm K 03,K 07 , K 08</t>
  </si>
  <si>
    <t>-1422384086</t>
  </si>
  <si>
    <t>64</t>
  </si>
  <si>
    <t>764222405</t>
  </si>
  <si>
    <t>Oplechování štítu závětrnou lištou z Al plechu rš 400 mm K 09</t>
  </si>
  <si>
    <t>1733026764</t>
  </si>
  <si>
    <t>62</t>
  </si>
  <si>
    <t>764222434</t>
  </si>
  <si>
    <t xml:space="preserve">Oplechování rovné okapové hrany z Al plechu rš 330 mm K 01 </t>
  </si>
  <si>
    <t>2051426928</t>
  </si>
  <si>
    <t>63</t>
  </si>
  <si>
    <t>764222453</t>
  </si>
  <si>
    <t>Oplechování oblé okapové hrany z Al plechu rš 250 mm K 05</t>
  </si>
  <si>
    <t>604770649</t>
  </si>
  <si>
    <t>68</t>
  </si>
  <si>
    <t>764223456</t>
  </si>
  <si>
    <t>Sněhový zachytávač krytiny z Al plechu průběžný dvoutrubkový</t>
  </si>
  <si>
    <t>2136511961</t>
  </si>
  <si>
    <t>65</t>
  </si>
  <si>
    <t>764321413</t>
  </si>
  <si>
    <t>Lemování rovných zdí střech s krytinou skládanou z Al plechu rš 180 mm K 10 , K 11</t>
  </si>
  <si>
    <t>-1990394920</t>
  </si>
  <si>
    <t>66</t>
  </si>
  <si>
    <t>764321414</t>
  </si>
  <si>
    <t>Lemování rovných zdí střech s krytinou skládanou z Al plechu rš 265 mm K 10, K 11</t>
  </si>
  <si>
    <t>-327838323</t>
  </si>
  <si>
    <t>67</t>
  </si>
  <si>
    <t>764321415</t>
  </si>
  <si>
    <t>Lemování rovných zdí střech s krytinou skládanou z Al plechu rš 340-350 mm K 10, K 11</t>
  </si>
  <si>
    <t>-488053297</t>
  </si>
  <si>
    <t>764325403</t>
  </si>
  <si>
    <t>Lemování trub, konzol nebo držáků z Al plechu střech s krytinou prejzovou, vlnitou průměru do 150 mm</t>
  </si>
  <si>
    <t>-1201762636</t>
  </si>
  <si>
    <t>59</t>
  </si>
  <si>
    <t>998764203</t>
  </si>
  <si>
    <t>Přesun hmot procentní pro konstrukce klempířské v objektech v do 24 m</t>
  </si>
  <si>
    <t>1627199875</t>
  </si>
  <si>
    <t>765</t>
  </si>
  <si>
    <t>Krytina skládaná</t>
  </si>
  <si>
    <t>60</t>
  </si>
  <si>
    <t>765191021</t>
  </si>
  <si>
    <t>Montáž pojistné hydroizolační nebo parotěsné fólie kladené ve sklonu přes 20° s lepenými spoji na krokve N 01</t>
  </si>
  <si>
    <t>-1038460113</t>
  </si>
  <si>
    <t>76</t>
  </si>
  <si>
    <t>28329031</t>
  </si>
  <si>
    <t>fólie kontaktní difuzně propustná pro doplňkovou hydroizolační vrstvu, monolitická dvouvrstvá PES/PR 270g/m2, integrovaná samolepící páska</t>
  </si>
  <si>
    <t>-1751908942</t>
  </si>
  <si>
    <t>78</t>
  </si>
  <si>
    <t>765193001</t>
  </si>
  <si>
    <t>Montáž podkladního vyrovnávacího pásu N 01</t>
  </si>
  <si>
    <t>714381376</t>
  </si>
  <si>
    <t>79</t>
  </si>
  <si>
    <t>28329223</t>
  </si>
  <si>
    <t>fólie difuzně propustné s nakašírovanou strukturovanou rohoží pod hladkou plechovou krytinu</t>
  </si>
  <si>
    <t>-1567010943</t>
  </si>
  <si>
    <t>1150*1,1 'Přepočtené koeficientem množství</t>
  </si>
  <si>
    <t>75</t>
  </si>
  <si>
    <t>998765203</t>
  </si>
  <si>
    <t>Přesun hmot procentní pro krytiny skládané v objektech v do 24 m</t>
  </si>
  <si>
    <t>-1632279786</t>
  </si>
  <si>
    <t>N01</t>
  </si>
  <si>
    <t>Sanační práce</t>
  </si>
  <si>
    <t>36</t>
  </si>
  <si>
    <t>090000001</t>
  </si>
  <si>
    <t>Mechanické odstranění povrchově zkorodované vrstvy dřeva- broušení,tesání</t>
  </si>
  <si>
    <t>1488944735</t>
  </si>
  <si>
    <t>37</t>
  </si>
  <si>
    <t>090000002</t>
  </si>
  <si>
    <t>Odmaštění,ometení a omytí</t>
  </si>
  <si>
    <t>496536864</t>
  </si>
  <si>
    <t>38</t>
  </si>
  <si>
    <t>090000003</t>
  </si>
  <si>
    <t>Zametení podlahy,napytlování odpadu</t>
  </si>
  <si>
    <t>-1384847628</t>
  </si>
  <si>
    <t>40</t>
  </si>
  <si>
    <t>090000005</t>
  </si>
  <si>
    <t>Postřik bochemitem QB Profi 15% hnědým 2x</t>
  </si>
  <si>
    <t>-1670609283</t>
  </si>
  <si>
    <t>41</t>
  </si>
  <si>
    <t>090000006</t>
  </si>
  <si>
    <t>Tlaková injektáž napadených dřevěných prvků- systém MABI (Bochemit Profi 15%)</t>
  </si>
  <si>
    <t>65611280</t>
  </si>
  <si>
    <t>134</t>
  </si>
  <si>
    <t>090000008</t>
  </si>
  <si>
    <t xml:space="preserve"> Mykologický průzkum provedený po odkrytí nepřístupných částí krovu </t>
  </si>
  <si>
    <t>-702086681</t>
  </si>
  <si>
    <t>71</t>
  </si>
  <si>
    <t>997013117</t>
  </si>
  <si>
    <t>Vnitrostaveništní doprava suti a vybouraných hmot pro budovy v do 24 m s použitím mechanizace</t>
  </si>
  <si>
    <t>-1858252197</t>
  </si>
  <si>
    <t>72</t>
  </si>
  <si>
    <t>997013501</t>
  </si>
  <si>
    <t>Odvoz suti a vybouraných hmot na skládku nebo meziskládku do 1 km se složením</t>
  </si>
  <si>
    <t>1205891869</t>
  </si>
  <si>
    <t>73</t>
  </si>
  <si>
    <t>997013509</t>
  </si>
  <si>
    <t>Příplatek k odvozu suti a vybouraných hmot na skládku ZKD 1 km přes 1 km</t>
  </si>
  <si>
    <t>1692883614</t>
  </si>
  <si>
    <t>74</t>
  </si>
  <si>
    <t>997013811</t>
  </si>
  <si>
    <t>Poplatek za uložení na skládce (skládkovné) stavebního odpadu dřevěného kód odpadu 17 02 01</t>
  </si>
  <si>
    <t>-1624743976</t>
  </si>
  <si>
    <t>SO 02 - Šikmé střechy- část B</t>
  </si>
  <si>
    <t>979000001</t>
  </si>
  <si>
    <t>Demontáž expanzní nádovy vč. likvidace</t>
  </si>
  <si>
    <t>952588131</t>
  </si>
  <si>
    <t>-1407412326</t>
  </si>
  <si>
    <t>1953827935</t>
  </si>
  <si>
    <t>114371505</t>
  </si>
  <si>
    <t>884343442</t>
  </si>
  <si>
    <t>1103284809</t>
  </si>
  <si>
    <t>-1001737244</t>
  </si>
  <si>
    <t>715425287</t>
  </si>
  <si>
    <t>-1649861447</t>
  </si>
  <si>
    <t>-336303519</t>
  </si>
  <si>
    <t>-1629782749</t>
  </si>
  <si>
    <t>380351619</t>
  </si>
  <si>
    <t>517882462</t>
  </si>
  <si>
    <t>-2030694873</t>
  </si>
  <si>
    <t>970068627</t>
  </si>
  <si>
    <t>25523776</t>
  </si>
  <si>
    <t>-532667423</t>
  </si>
  <si>
    <t>-1448450760</t>
  </si>
  <si>
    <t>1603108852</t>
  </si>
  <si>
    <t>-1397421260</t>
  </si>
  <si>
    <t>189712473</t>
  </si>
  <si>
    <t>-7715366</t>
  </si>
  <si>
    <t>1526328608</t>
  </si>
  <si>
    <t>1000332062</t>
  </si>
  <si>
    <t>-567378247</t>
  </si>
  <si>
    <t>1300199650</t>
  </si>
  <si>
    <t>-1190049137</t>
  </si>
  <si>
    <t>-1544852576</t>
  </si>
  <si>
    <t>-537363056</t>
  </si>
  <si>
    <t>29</t>
  </si>
  <si>
    <t>-1626427740</t>
  </si>
  <si>
    <t>-622429724</t>
  </si>
  <si>
    <t>1392846119</t>
  </si>
  <si>
    <t>1527582030</t>
  </si>
  <si>
    <t>-1017263865</t>
  </si>
  <si>
    <t>422910268</t>
  </si>
  <si>
    <t>1849634437</t>
  </si>
  <si>
    <t>922378473</t>
  </si>
  <si>
    <t>1899574673</t>
  </si>
  <si>
    <t>1027808640</t>
  </si>
  <si>
    <t>39</t>
  </si>
  <si>
    <t>-291095590</t>
  </si>
  <si>
    <t>308576715</t>
  </si>
  <si>
    <t>-742636499</t>
  </si>
  <si>
    <t>42</t>
  </si>
  <si>
    <t>1555583888</t>
  </si>
  <si>
    <t>-1203712665</t>
  </si>
  <si>
    <t>44</t>
  </si>
  <si>
    <t>-1445064795</t>
  </si>
  <si>
    <t>866952921</t>
  </si>
  <si>
    <t>-307589278</t>
  </si>
  <si>
    <t>104248376</t>
  </si>
  <si>
    <t>813349686</t>
  </si>
  <si>
    <t>49</t>
  </si>
  <si>
    <t>1385992526</t>
  </si>
  <si>
    <t>312,352941176471*1,02 'Přepočtené koeficientem množství</t>
  </si>
  <si>
    <t>-1449972686</t>
  </si>
  <si>
    <t>51</t>
  </si>
  <si>
    <t>-10069009</t>
  </si>
  <si>
    <t>-367845133</t>
  </si>
  <si>
    <t>53</t>
  </si>
  <si>
    <t>809735330</t>
  </si>
  <si>
    <t>-1499372630</t>
  </si>
  <si>
    <t>1659163914</t>
  </si>
  <si>
    <t>-1190253602</t>
  </si>
  <si>
    <t>1572915143</t>
  </si>
  <si>
    <t>58</t>
  </si>
  <si>
    <t>-1841660402</t>
  </si>
  <si>
    <t>-2043105764</t>
  </si>
  <si>
    <t>-1454373293</t>
  </si>
  <si>
    <t>61</t>
  </si>
  <si>
    <t>581731619</t>
  </si>
  <si>
    <t>-619584684</t>
  </si>
  <si>
    <t>1171211496</t>
  </si>
  <si>
    <t>1182069416</t>
  </si>
  <si>
    <t>1574826071</t>
  </si>
  <si>
    <t>1040187813</t>
  </si>
  <si>
    <t>-308900737</t>
  </si>
  <si>
    <t>-1375141589</t>
  </si>
  <si>
    <t>69</t>
  </si>
  <si>
    <t>1820930646</t>
  </si>
  <si>
    <t>70</t>
  </si>
  <si>
    <t>-514485107</t>
  </si>
  <si>
    <t>130367079</t>
  </si>
  <si>
    <t>2053918206</t>
  </si>
  <si>
    <t>-1720890679</t>
  </si>
  <si>
    <t>337874268</t>
  </si>
  <si>
    <t>-488743140</t>
  </si>
  <si>
    <t>1138754186</t>
  </si>
  <si>
    <t>2082573148</t>
  </si>
  <si>
    <t>-635634620</t>
  </si>
  <si>
    <t>387806322</t>
  </si>
  <si>
    <t>110292644</t>
  </si>
  <si>
    <t>1914945672</t>
  </si>
  <si>
    <t>-1728808757</t>
  </si>
  <si>
    <t>-1426642379</t>
  </si>
  <si>
    <t>726726383</t>
  </si>
  <si>
    <t>80525500</t>
  </si>
  <si>
    <t>86</t>
  </si>
  <si>
    <t>-79708273</t>
  </si>
  <si>
    <t>725096623</t>
  </si>
  <si>
    <t>87720258</t>
  </si>
  <si>
    <t>-1110010571</t>
  </si>
  <si>
    <t>-2035229065</t>
  </si>
  <si>
    <t>1325603784</t>
  </si>
  <si>
    <t>-90597200</t>
  </si>
  <si>
    <t>1815332540</t>
  </si>
  <si>
    <t>-1536624118</t>
  </si>
  <si>
    <t>-1157758380</t>
  </si>
  <si>
    <t>449086576</t>
  </si>
  <si>
    <t>-769640619</t>
  </si>
  <si>
    <t>101366252</t>
  </si>
  <si>
    <t xml:space="preserve">Oplechování úžlabí z Al plechu rš 670 mm K 03,K 07 </t>
  </si>
  <si>
    <t>181069654</t>
  </si>
  <si>
    <t>154031740</t>
  </si>
  <si>
    <t>-80112822</t>
  </si>
  <si>
    <t>-1285727754</t>
  </si>
  <si>
    <t>-1838680851</t>
  </si>
  <si>
    <t>-1438315361</t>
  </si>
  <si>
    <t>1876712446</t>
  </si>
  <si>
    <t>-496640031</t>
  </si>
  <si>
    <t>1563967797</t>
  </si>
  <si>
    <t>467197190</t>
  </si>
  <si>
    <t>182608239</t>
  </si>
  <si>
    <t>-1842341342</t>
  </si>
  <si>
    <t>-281345559</t>
  </si>
  <si>
    <t>1794367454</t>
  </si>
  <si>
    <t>1986,36363636364*1,1 'Přepočtené koeficientem množství</t>
  </si>
  <si>
    <t>-2094281049</t>
  </si>
  <si>
    <t>-1270518403</t>
  </si>
  <si>
    <t>-1723752017</t>
  </si>
  <si>
    <t>1826725122</t>
  </si>
  <si>
    <t>-204231155</t>
  </si>
  <si>
    <t>1615556016</t>
  </si>
  <si>
    <t xml:space="preserve">Mykologický průzkum provedený po odkrytí nepřístupných částí krovu </t>
  </si>
  <si>
    <t>795932239</t>
  </si>
  <si>
    <t>-825234608</t>
  </si>
  <si>
    <t>1126457281</t>
  </si>
  <si>
    <t>-1360342125</t>
  </si>
  <si>
    <t>745291028</t>
  </si>
  <si>
    <t>SO 03 - Šikmé střechy - část C</t>
  </si>
  <si>
    <t>205933786</t>
  </si>
  <si>
    <t>1751092794</t>
  </si>
  <si>
    <t>1152950528</t>
  </si>
  <si>
    <t>1740769496</t>
  </si>
  <si>
    <t>1496965737</t>
  </si>
  <si>
    <t>1086347002</t>
  </si>
  <si>
    <t>206414289</t>
  </si>
  <si>
    <t>1008330080</t>
  </si>
  <si>
    <t>487712475</t>
  </si>
  <si>
    <t>1596708159</t>
  </si>
  <si>
    <t>-12775314</t>
  </si>
  <si>
    <t>1330067407</t>
  </si>
  <si>
    <t>1421928313</t>
  </si>
  <si>
    <t>-1277089641</t>
  </si>
  <si>
    <t>1519061720</t>
  </si>
  <si>
    <t>-703449246</t>
  </si>
  <si>
    <t>2063077065</t>
  </si>
  <si>
    <t>-183846582</t>
  </si>
  <si>
    <t>-188060467</t>
  </si>
  <si>
    <t>1836236293</t>
  </si>
  <si>
    <t>-465298903</t>
  </si>
  <si>
    <t>2005637019</t>
  </si>
  <si>
    <t>1229011086</t>
  </si>
  <si>
    <t>-707972041</t>
  </si>
  <si>
    <t>46838790</t>
  </si>
  <si>
    <t>645252093</t>
  </si>
  <si>
    <t>435670209</t>
  </si>
  <si>
    <t>-118631639</t>
  </si>
  <si>
    <t>1443081058</t>
  </si>
  <si>
    <t>2022107363</t>
  </si>
  <si>
    <t>-1937446624</t>
  </si>
  <si>
    <t>717420196</t>
  </si>
  <si>
    <t>-2010661442</t>
  </si>
  <si>
    <t>1669034522</t>
  </si>
  <si>
    <t>-789952235</t>
  </si>
  <si>
    <t>-1006939327</t>
  </si>
  <si>
    <t>1887551795</t>
  </si>
  <si>
    <t>-454479122</t>
  </si>
  <si>
    <t>382531134</t>
  </si>
  <si>
    <t>1618989983</t>
  </si>
  <si>
    <t>-1088798288</t>
  </si>
  <si>
    <t>2090777829</t>
  </si>
  <si>
    <t>-1139427300</t>
  </si>
  <si>
    <t>568944180</t>
  </si>
  <si>
    <t>1340577764</t>
  </si>
  <si>
    <t>1376651287</t>
  </si>
  <si>
    <t>1676580847</t>
  </si>
  <si>
    <t>-551144866</t>
  </si>
  <si>
    <t>89,4117647058823*1,02 'Přepočtené koeficientem množství</t>
  </si>
  <si>
    <t>-307671329</t>
  </si>
  <si>
    <t>-970879569</t>
  </si>
  <si>
    <t>-325266973</t>
  </si>
  <si>
    <t>82115574</t>
  </si>
  <si>
    <t>-805953718</t>
  </si>
  <si>
    <t>-1341379261</t>
  </si>
  <si>
    <t>-1231996689</t>
  </si>
  <si>
    <t>-546442170</t>
  </si>
  <si>
    <t>-969705350</t>
  </si>
  <si>
    <t>1348897281</t>
  </si>
  <si>
    <t>593547318</t>
  </si>
  <si>
    <t>1632081269</t>
  </si>
  <si>
    <t>-407690994</t>
  </si>
  <si>
    <t>9056583</t>
  </si>
  <si>
    <t>1341459370</t>
  </si>
  <si>
    <t>-829688292</t>
  </si>
  <si>
    <t>-194902367</t>
  </si>
  <si>
    <t>-1355292475</t>
  </si>
  <si>
    <t>1419200476</t>
  </si>
  <si>
    <t>692983673</t>
  </si>
  <si>
    <t>-1369806368</t>
  </si>
  <si>
    <t>195183476</t>
  </si>
  <si>
    <t>-100255236</t>
  </si>
  <si>
    <t>-32419225</t>
  </si>
  <si>
    <t>-549432675</t>
  </si>
  <si>
    <t>-1072727751</t>
  </si>
  <si>
    <t>246045820</t>
  </si>
  <si>
    <t>1516869002</t>
  </si>
  <si>
    <t>-1439512140</t>
  </si>
  <si>
    <t>1116133713</t>
  </si>
  <si>
    <t>-194894556</t>
  </si>
  <si>
    <t>1365965421</t>
  </si>
  <si>
    <t>-839858865</t>
  </si>
  <si>
    <t>1700427113</t>
  </si>
  <si>
    <t>-1174152834</t>
  </si>
  <si>
    <t>-1653400981</t>
  </si>
  <si>
    <t>-1363415749</t>
  </si>
  <si>
    <t>-1913317135</t>
  </si>
  <si>
    <t>1888615272</t>
  </si>
  <si>
    <t>755595499</t>
  </si>
  <si>
    <t>1551968715</t>
  </si>
  <si>
    <t>-2014789782</t>
  </si>
  <si>
    <t>1683276211</t>
  </si>
  <si>
    <t>2133838131</t>
  </si>
  <si>
    <t xml:space="preserve">Oplechování větraného nároží s větrací mřížkou z Al plechu rš 670 mm K 02 </t>
  </si>
  <si>
    <t>548559806</t>
  </si>
  <si>
    <t>Oplechování úžlabí z Al plechu rš 670 mm K 03</t>
  </si>
  <si>
    <t>-2037809973</t>
  </si>
  <si>
    <t>1686867662</t>
  </si>
  <si>
    <t>-990338497</t>
  </si>
  <si>
    <t>Lemování rovných zdí střech s krytinou skládanou z Al plechu rš 180 mm , K 11</t>
  </si>
  <si>
    <t>-1017960860</t>
  </si>
  <si>
    <t>Lemování rovných zdí střech s krytinou skládanou z Al plechu rš 265 mm , K 11</t>
  </si>
  <si>
    <t>-534330773</t>
  </si>
  <si>
    <t>Lemování rovných zdí střech s krytinou skládanou z Al plechu rš 340-350 mm , K 11</t>
  </si>
  <si>
    <t>1104997320</t>
  </si>
  <si>
    <t>385403841</t>
  </si>
  <si>
    <t>-418833256</t>
  </si>
  <si>
    <t>-440274048</t>
  </si>
  <si>
    <t>820761917</t>
  </si>
  <si>
    <t>106478576</t>
  </si>
  <si>
    <t>1614318974</t>
  </si>
  <si>
    <t>627,272727272727*1,1 'Přepočtené koeficientem množství</t>
  </si>
  <si>
    <t>-687413236</t>
  </si>
  <si>
    <t>1952657473</t>
  </si>
  <si>
    <t>1871051696</t>
  </si>
  <si>
    <t>-1933479412</t>
  </si>
  <si>
    <t>1606076478</t>
  </si>
  <si>
    <t>-189922003</t>
  </si>
  <si>
    <t>273101135</t>
  </si>
  <si>
    <t>-1008497189</t>
  </si>
  <si>
    <t>1939203657</t>
  </si>
  <si>
    <t>512426067</t>
  </si>
  <si>
    <t>429569757</t>
  </si>
  <si>
    <t>SO 04 - Ploché střechy</t>
  </si>
  <si>
    <t xml:space="preserve">    767 - Konstrukce zámečnické</t>
  </si>
  <si>
    <t>-522573920</t>
  </si>
  <si>
    <t>1933841110</t>
  </si>
  <si>
    <t>-1041906229</t>
  </si>
  <si>
    <t>-565364074</t>
  </si>
  <si>
    <t>712300832</t>
  </si>
  <si>
    <t>Odstranění povlakové krytiny střech do 10° dvouvrstvé</t>
  </si>
  <si>
    <t>305395901</t>
  </si>
  <si>
    <t>712363011</t>
  </si>
  <si>
    <t>Provedení povlakové krytiny střech do 10° fólií VAE nebo EVA rozvinutím a natažením v ploše</t>
  </si>
  <si>
    <t>-1886399820</t>
  </si>
  <si>
    <t>1366*1,1</t>
  </si>
  <si>
    <t>28342410</t>
  </si>
  <si>
    <t>fólie hydroizolační střešní EVA s nakašírovaným PES rounem  tl 1,2mm (účinná tloušťka)celková 2,1mm</t>
  </si>
  <si>
    <t>-1766164247</t>
  </si>
  <si>
    <t>1502,6*1,1655 'Přepočtené koeficientem množství</t>
  </si>
  <si>
    <t>56280140</t>
  </si>
  <si>
    <t xml:space="preserve">hmoždinka teleskopická pro kotvení povlakových hydroizolací dl 35mm využitelná dl 20mm </t>
  </si>
  <si>
    <t>-1957332472</t>
  </si>
  <si>
    <t>6750*1,1655 'Přepočtené koeficientem množství</t>
  </si>
  <si>
    <t>712363013</t>
  </si>
  <si>
    <t>Provedení povlakové krytiny střech do 10° spoj 2 pásů fólií VAE nebo EVA navařením vzduchem</t>
  </si>
  <si>
    <t>-1448289670</t>
  </si>
  <si>
    <t>712363015</t>
  </si>
  <si>
    <t>Provedení povlakové krytiny střech do 10° navařením fólie VAE nebo EVA na oplechování v plné ploše</t>
  </si>
  <si>
    <t>1619560098</t>
  </si>
  <si>
    <t>712363352</t>
  </si>
  <si>
    <t>Povlakové krytiny střech do 10° z tvarovaných poplastovaných lišt délky 2 m koutová lišta vnitřní rš 100 mm K12,K14,K15,K16,K17,,K18,K19,K20,K23,K26,K28,K29,K30,K31K32K35,K38</t>
  </si>
  <si>
    <t>1520769829</t>
  </si>
  <si>
    <t>712363351</t>
  </si>
  <si>
    <t>Povlakové krytiny střech do 10° z tvarovaných poplastovaných lišt pásek rš 50 mm K 12,K 15,K 17,K 19,K 20,K 23,K 28,K 29,K 30,K32,K 35,K 38</t>
  </si>
  <si>
    <t>1407791261</t>
  </si>
  <si>
    <t>712363353</t>
  </si>
  <si>
    <t>Povlakové krytiny střech do 10° z tvarovaných poplastovaných lišt délky 2 m koutová lišta vnější rš 100 mm K14,K16,K18,K19,K26,K31,</t>
  </si>
  <si>
    <t>-1440621657</t>
  </si>
  <si>
    <t>712363357</t>
  </si>
  <si>
    <t>Povlakové krytiny střech do 10° z tvarovaných poplastovaných lišt délky 2 m okapnice široká rš 250 mm K13,K14,K16,K18,K22,K24,K26,K27,K31,K34,K37,K40</t>
  </si>
  <si>
    <t>960530750</t>
  </si>
  <si>
    <t>712363359</t>
  </si>
  <si>
    <t>Povlakové krytiny střech do 10° z tvarovaných poplastovaných lišt délky 2 m závětrná lišta rš 300 mm K21,K25,K33,K36,K39</t>
  </si>
  <si>
    <t>-1958730811</t>
  </si>
  <si>
    <t>712363367</t>
  </si>
  <si>
    <t>Povlakové krytiny střech do 10° z tvarovaných poplastovaných lišt délky 2 m dilatační lišta rš 130 mm K15,K17,K19,K20,K29,K35,K38,</t>
  </si>
  <si>
    <t>653343356</t>
  </si>
  <si>
    <t>712363801</t>
  </si>
  <si>
    <t>Odstranění povlakové krytiny mechanicky kotvené do trapézu, budova v do 18 m</t>
  </si>
  <si>
    <t>2054555134</t>
  </si>
  <si>
    <t>1916445087</t>
  </si>
  <si>
    <t>-1688112510</t>
  </si>
  <si>
    <t>-2110092252</t>
  </si>
  <si>
    <t>997013645</t>
  </si>
  <si>
    <t>Poplatek za uložení na skládce (skládkovné) odpadu asfaltového bez dehtu kód odpadu 17 03 02</t>
  </si>
  <si>
    <t>-1733679112</t>
  </si>
  <si>
    <t>721233112</t>
  </si>
  <si>
    <t>Střešní vtok polypropylen PP pro ploché střechy svislý odtok DN 110</t>
  </si>
  <si>
    <t>1467384374</t>
  </si>
  <si>
    <t>767</t>
  </si>
  <si>
    <t>Konstrukce zámečnické</t>
  </si>
  <si>
    <t>767881128</t>
  </si>
  <si>
    <t>Montáž bodů záchytného systému do dřevěných trámových konstrukcí sevřením, kotvením VČ REVIZE</t>
  </si>
  <si>
    <t>1919158942</t>
  </si>
  <si>
    <t>70921378</t>
  </si>
  <si>
    <t>kotvicí bod pro dřevěné nosníky pomocí dvou závitových tyčí do předvrtaných otvorů TSL 700 SW10</t>
  </si>
  <si>
    <t>-1758562491</t>
  </si>
  <si>
    <t>70921365</t>
  </si>
  <si>
    <t>kotvicí bod pro dřevěné konstrukce do předvrtaného otvoru sevřením pomocí speciální základny TSL 700 SR10</t>
  </si>
  <si>
    <t>-584642501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</si>
</sst>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9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 wrapText="1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7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7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19" xfId="0" applyNumberFormat="1" applyFont="1" applyBorder="1" applyAlignment="1" applyProtection="1">
      <alignment vertical="center"/>
      <protection/>
    </xf>
    <xf numFmtId="166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3" xfId="0" applyFont="1" applyFill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7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5" fillId="0" borderId="22" xfId="0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4" fillId="2" borderId="17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0" fillId="0" borderId="0" xfId="0" applyFont="1" applyAlignment="1" applyProtection="1">
      <alignment horizontal="left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3" fillId="0" borderId="19" xfId="0" applyNumberFormat="1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0" fontId="34" fillId="2" borderId="18" xfId="0" applyFont="1" applyFill="1" applyBorder="1" applyAlignment="1" applyProtection="1">
      <alignment horizontal="left" vertical="center"/>
      <protection locked="0"/>
    </xf>
    <xf numFmtId="0" fontId="34" fillId="0" borderId="19" xfId="0" applyFont="1" applyBorder="1" applyAlignment="1" applyProtection="1">
      <alignment horizontal="center" vertical="center"/>
      <protection/>
    </xf>
    <xf numFmtId="0" fontId="0" fillId="0" borderId="0" xfId="0"/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21" xfId="0" applyFont="1" applyFill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7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" customHeight="1"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S2" s="16" t="s">
        <v>6</v>
      </c>
      <c r="BT2" s="16" t="s">
        <v>7</v>
      </c>
    </row>
    <row r="3" spans="2:72" s="1" customFormat="1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53" t="s">
        <v>14</v>
      </c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1"/>
      <c r="AQ5" s="21"/>
      <c r="AR5" s="19"/>
      <c r="BE5" s="250" t="s">
        <v>15</v>
      </c>
      <c r="BS5" s="16" t="s">
        <v>6</v>
      </c>
    </row>
    <row r="6" spans="2:71" s="1" customFormat="1" ht="36.9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55" t="s">
        <v>17</v>
      </c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21"/>
      <c r="AQ6" s="21"/>
      <c r="AR6" s="19"/>
      <c r="BE6" s="251"/>
      <c r="BS6" s="16" t="s">
        <v>6</v>
      </c>
    </row>
    <row r="7" spans="2:71" s="1" customFormat="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19</v>
      </c>
      <c r="AL7" s="21"/>
      <c r="AM7" s="21"/>
      <c r="AN7" s="26" t="s">
        <v>1</v>
      </c>
      <c r="AO7" s="21"/>
      <c r="AP7" s="21"/>
      <c r="AQ7" s="21"/>
      <c r="AR7" s="19"/>
      <c r="BE7" s="251"/>
      <c r="BS7" s="16" t="s">
        <v>6</v>
      </c>
    </row>
    <row r="8" spans="2:71" s="1" customFormat="1" ht="12" customHeight="1">
      <c r="B8" s="20"/>
      <c r="C8" s="21"/>
      <c r="D8" s="28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22</v>
      </c>
      <c r="AL8" s="21"/>
      <c r="AM8" s="21"/>
      <c r="AN8" s="29" t="s">
        <v>23</v>
      </c>
      <c r="AO8" s="21"/>
      <c r="AP8" s="21"/>
      <c r="AQ8" s="21"/>
      <c r="AR8" s="19"/>
      <c r="BE8" s="251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51"/>
      <c r="BS9" s="16" t="s">
        <v>6</v>
      </c>
    </row>
    <row r="10" spans="2:71" s="1" customFormat="1" ht="12" customHeight="1">
      <c r="B10" s="20"/>
      <c r="C10" s="21"/>
      <c r="D10" s="28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251"/>
      <c r="BS10" s="16" t="s">
        <v>6</v>
      </c>
    </row>
    <row r="11" spans="2:71" s="1" customFormat="1" ht="18.45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251"/>
      <c r="BS11" s="16" t="s">
        <v>6</v>
      </c>
    </row>
    <row r="12" spans="2:71" s="1" customFormat="1" ht="6.9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51"/>
      <c r="BS12" s="16" t="s">
        <v>6</v>
      </c>
    </row>
    <row r="13" spans="2:71" s="1" customFormat="1" ht="12" customHeight="1">
      <c r="B13" s="20"/>
      <c r="C13" s="21"/>
      <c r="D13" s="28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25</v>
      </c>
      <c r="AL13" s="21"/>
      <c r="AM13" s="21"/>
      <c r="AN13" s="30" t="s">
        <v>29</v>
      </c>
      <c r="AO13" s="21"/>
      <c r="AP13" s="21"/>
      <c r="AQ13" s="21"/>
      <c r="AR13" s="19"/>
      <c r="BE13" s="251"/>
      <c r="BS13" s="16" t="s">
        <v>6</v>
      </c>
    </row>
    <row r="14" spans="2:71" ht="13.2">
      <c r="B14" s="20"/>
      <c r="C14" s="21"/>
      <c r="D14" s="21"/>
      <c r="E14" s="256" t="s">
        <v>29</v>
      </c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8" t="s">
        <v>27</v>
      </c>
      <c r="AL14" s="21"/>
      <c r="AM14" s="21"/>
      <c r="AN14" s="30" t="s">
        <v>29</v>
      </c>
      <c r="AO14" s="21"/>
      <c r="AP14" s="21"/>
      <c r="AQ14" s="21"/>
      <c r="AR14" s="19"/>
      <c r="BE14" s="251"/>
      <c r="BS14" s="16" t="s">
        <v>6</v>
      </c>
    </row>
    <row r="15" spans="2:71" s="1" customFormat="1" ht="6.9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51"/>
      <c r="BS15" s="16" t="s">
        <v>4</v>
      </c>
    </row>
    <row r="16" spans="2:71" s="1" customFormat="1" ht="12" customHeight="1">
      <c r="B16" s="20"/>
      <c r="C16" s="21"/>
      <c r="D16" s="28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251"/>
      <c r="BS16" s="16" t="s">
        <v>4</v>
      </c>
    </row>
    <row r="17" spans="2:71" s="1" customFormat="1" ht="18.45" customHeight="1">
      <c r="B17" s="20"/>
      <c r="C17" s="21"/>
      <c r="D17" s="21"/>
      <c r="E17" s="26" t="s">
        <v>21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251"/>
      <c r="BS17" s="16" t="s">
        <v>31</v>
      </c>
    </row>
    <row r="18" spans="2:71" s="1" customFormat="1" ht="6.9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51"/>
      <c r="BS18" s="16" t="s">
        <v>6</v>
      </c>
    </row>
    <row r="19" spans="2:71" s="1" customFormat="1" ht="12" customHeight="1">
      <c r="B19" s="20"/>
      <c r="C19" s="21"/>
      <c r="D19" s="28" t="s">
        <v>32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251"/>
      <c r="BS19" s="16" t="s">
        <v>6</v>
      </c>
    </row>
    <row r="20" spans="2:71" s="1" customFormat="1" ht="18.45" customHeight="1">
      <c r="B20" s="20"/>
      <c r="C20" s="21"/>
      <c r="D20" s="21"/>
      <c r="E20" s="26" t="s">
        <v>21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251"/>
      <c r="BS20" s="16" t="s">
        <v>31</v>
      </c>
    </row>
    <row r="21" spans="2:57" s="1" customFormat="1" ht="6.9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51"/>
    </row>
    <row r="22" spans="2:57" s="1" customFormat="1" ht="12" customHeight="1">
      <c r="B22" s="20"/>
      <c r="C22" s="21"/>
      <c r="D22" s="28" t="s">
        <v>33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51"/>
    </row>
    <row r="23" spans="2:57" s="1" customFormat="1" ht="16.5" customHeight="1">
      <c r="B23" s="20"/>
      <c r="C23" s="21"/>
      <c r="D23" s="21"/>
      <c r="E23" s="258" t="s">
        <v>1</v>
      </c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  <c r="AC23" s="258"/>
      <c r="AD23" s="258"/>
      <c r="AE23" s="258"/>
      <c r="AF23" s="258"/>
      <c r="AG23" s="258"/>
      <c r="AH23" s="258"/>
      <c r="AI23" s="258"/>
      <c r="AJ23" s="258"/>
      <c r="AK23" s="258"/>
      <c r="AL23" s="258"/>
      <c r="AM23" s="258"/>
      <c r="AN23" s="258"/>
      <c r="AO23" s="21"/>
      <c r="AP23" s="21"/>
      <c r="AQ23" s="21"/>
      <c r="AR23" s="19"/>
      <c r="BE23" s="251"/>
    </row>
    <row r="24" spans="2:57" s="1" customFormat="1" ht="6.9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51"/>
    </row>
    <row r="25" spans="2:57" s="1" customFormat="1" ht="6.9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51"/>
    </row>
    <row r="26" spans="1:57" s="2" customFormat="1" ht="25.95" customHeight="1">
      <c r="A26" s="33"/>
      <c r="B26" s="34"/>
      <c r="C26" s="35"/>
      <c r="D26" s="36" t="s">
        <v>34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259">
        <f>ROUND(AG94,2)</f>
        <v>0</v>
      </c>
      <c r="AL26" s="260"/>
      <c r="AM26" s="260"/>
      <c r="AN26" s="260"/>
      <c r="AO26" s="260"/>
      <c r="AP26" s="35"/>
      <c r="AQ26" s="35"/>
      <c r="AR26" s="38"/>
      <c r="BE26" s="251"/>
    </row>
    <row r="27" spans="1:57" s="2" customFormat="1" ht="6.9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251"/>
    </row>
    <row r="28" spans="1:57" s="2" customFormat="1" ht="13.2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261" t="s">
        <v>35</v>
      </c>
      <c r="M28" s="261"/>
      <c r="N28" s="261"/>
      <c r="O28" s="261"/>
      <c r="P28" s="261"/>
      <c r="Q28" s="35"/>
      <c r="R28" s="35"/>
      <c r="S28" s="35"/>
      <c r="T28" s="35"/>
      <c r="U28" s="35"/>
      <c r="V28" s="35"/>
      <c r="W28" s="261" t="s">
        <v>36</v>
      </c>
      <c r="X28" s="261"/>
      <c r="Y28" s="261"/>
      <c r="Z28" s="261"/>
      <c r="AA28" s="261"/>
      <c r="AB28" s="261"/>
      <c r="AC28" s="261"/>
      <c r="AD28" s="261"/>
      <c r="AE28" s="261"/>
      <c r="AF28" s="35"/>
      <c r="AG28" s="35"/>
      <c r="AH28" s="35"/>
      <c r="AI28" s="35"/>
      <c r="AJ28" s="35"/>
      <c r="AK28" s="261" t="s">
        <v>37</v>
      </c>
      <c r="AL28" s="261"/>
      <c r="AM28" s="261"/>
      <c r="AN28" s="261"/>
      <c r="AO28" s="261"/>
      <c r="AP28" s="35"/>
      <c r="AQ28" s="35"/>
      <c r="AR28" s="38"/>
      <c r="BE28" s="251"/>
    </row>
    <row r="29" spans="2:57" s="3" customFormat="1" ht="14.4" customHeight="1">
      <c r="B29" s="39"/>
      <c r="C29" s="40"/>
      <c r="D29" s="28" t="s">
        <v>38</v>
      </c>
      <c r="E29" s="40"/>
      <c r="F29" s="28" t="s">
        <v>39</v>
      </c>
      <c r="G29" s="40"/>
      <c r="H29" s="40"/>
      <c r="I29" s="40"/>
      <c r="J29" s="40"/>
      <c r="K29" s="40"/>
      <c r="L29" s="245">
        <v>0.21</v>
      </c>
      <c r="M29" s="244"/>
      <c r="N29" s="244"/>
      <c r="O29" s="244"/>
      <c r="P29" s="244"/>
      <c r="Q29" s="40"/>
      <c r="R29" s="40"/>
      <c r="S29" s="40"/>
      <c r="T29" s="40"/>
      <c r="U29" s="40"/>
      <c r="V29" s="40"/>
      <c r="W29" s="243">
        <f>ROUND(AZ94,2)</f>
        <v>0</v>
      </c>
      <c r="X29" s="244"/>
      <c r="Y29" s="244"/>
      <c r="Z29" s="244"/>
      <c r="AA29" s="244"/>
      <c r="AB29" s="244"/>
      <c r="AC29" s="244"/>
      <c r="AD29" s="244"/>
      <c r="AE29" s="244"/>
      <c r="AF29" s="40"/>
      <c r="AG29" s="40"/>
      <c r="AH29" s="40"/>
      <c r="AI29" s="40"/>
      <c r="AJ29" s="40"/>
      <c r="AK29" s="243">
        <f>ROUND(AV94,2)</f>
        <v>0</v>
      </c>
      <c r="AL29" s="244"/>
      <c r="AM29" s="244"/>
      <c r="AN29" s="244"/>
      <c r="AO29" s="244"/>
      <c r="AP29" s="40"/>
      <c r="AQ29" s="40"/>
      <c r="AR29" s="41"/>
      <c r="BE29" s="252"/>
    </row>
    <row r="30" spans="2:57" s="3" customFormat="1" ht="14.4" customHeight="1">
      <c r="B30" s="39"/>
      <c r="C30" s="40"/>
      <c r="D30" s="40"/>
      <c r="E30" s="40"/>
      <c r="F30" s="28" t="s">
        <v>40</v>
      </c>
      <c r="G30" s="40"/>
      <c r="H30" s="40"/>
      <c r="I30" s="40"/>
      <c r="J30" s="40"/>
      <c r="K30" s="40"/>
      <c r="L30" s="245">
        <v>0.15</v>
      </c>
      <c r="M30" s="244"/>
      <c r="N30" s="244"/>
      <c r="O30" s="244"/>
      <c r="P30" s="244"/>
      <c r="Q30" s="40"/>
      <c r="R30" s="40"/>
      <c r="S30" s="40"/>
      <c r="T30" s="40"/>
      <c r="U30" s="40"/>
      <c r="V30" s="40"/>
      <c r="W30" s="243">
        <f>ROUND(BA94,2)</f>
        <v>0</v>
      </c>
      <c r="X30" s="244"/>
      <c r="Y30" s="244"/>
      <c r="Z30" s="244"/>
      <c r="AA30" s="244"/>
      <c r="AB30" s="244"/>
      <c r="AC30" s="244"/>
      <c r="AD30" s="244"/>
      <c r="AE30" s="244"/>
      <c r="AF30" s="40"/>
      <c r="AG30" s="40"/>
      <c r="AH30" s="40"/>
      <c r="AI30" s="40"/>
      <c r="AJ30" s="40"/>
      <c r="AK30" s="243">
        <f>ROUND(AW94,2)</f>
        <v>0</v>
      </c>
      <c r="AL30" s="244"/>
      <c r="AM30" s="244"/>
      <c r="AN30" s="244"/>
      <c r="AO30" s="244"/>
      <c r="AP30" s="40"/>
      <c r="AQ30" s="40"/>
      <c r="AR30" s="41"/>
      <c r="BE30" s="252"/>
    </row>
    <row r="31" spans="2:57" s="3" customFormat="1" ht="14.4" customHeight="1" hidden="1">
      <c r="B31" s="39"/>
      <c r="C31" s="40"/>
      <c r="D31" s="40"/>
      <c r="E31" s="40"/>
      <c r="F31" s="28" t="s">
        <v>41</v>
      </c>
      <c r="G31" s="40"/>
      <c r="H31" s="40"/>
      <c r="I31" s="40"/>
      <c r="J31" s="40"/>
      <c r="K31" s="40"/>
      <c r="L31" s="245">
        <v>0.21</v>
      </c>
      <c r="M31" s="244"/>
      <c r="N31" s="244"/>
      <c r="O31" s="244"/>
      <c r="P31" s="244"/>
      <c r="Q31" s="40"/>
      <c r="R31" s="40"/>
      <c r="S31" s="40"/>
      <c r="T31" s="40"/>
      <c r="U31" s="40"/>
      <c r="V31" s="40"/>
      <c r="W31" s="243">
        <f>ROUND(BB94,2)</f>
        <v>0</v>
      </c>
      <c r="X31" s="244"/>
      <c r="Y31" s="244"/>
      <c r="Z31" s="244"/>
      <c r="AA31" s="244"/>
      <c r="AB31" s="244"/>
      <c r="AC31" s="244"/>
      <c r="AD31" s="244"/>
      <c r="AE31" s="244"/>
      <c r="AF31" s="40"/>
      <c r="AG31" s="40"/>
      <c r="AH31" s="40"/>
      <c r="AI31" s="40"/>
      <c r="AJ31" s="40"/>
      <c r="AK31" s="243">
        <v>0</v>
      </c>
      <c r="AL31" s="244"/>
      <c r="AM31" s="244"/>
      <c r="AN31" s="244"/>
      <c r="AO31" s="244"/>
      <c r="AP31" s="40"/>
      <c r="AQ31" s="40"/>
      <c r="AR31" s="41"/>
      <c r="BE31" s="252"/>
    </row>
    <row r="32" spans="2:57" s="3" customFormat="1" ht="14.4" customHeight="1" hidden="1">
      <c r="B32" s="39"/>
      <c r="C32" s="40"/>
      <c r="D32" s="40"/>
      <c r="E32" s="40"/>
      <c r="F32" s="28" t="s">
        <v>42</v>
      </c>
      <c r="G32" s="40"/>
      <c r="H32" s="40"/>
      <c r="I32" s="40"/>
      <c r="J32" s="40"/>
      <c r="K32" s="40"/>
      <c r="L32" s="245">
        <v>0.15</v>
      </c>
      <c r="M32" s="244"/>
      <c r="N32" s="244"/>
      <c r="O32" s="244"/>
      <c r="P32" s="244"/>
      <c r="Q32" s="40"/>
      <c r="R32" s="40"/>
      <c r="S32" s="40"/>
      <c r="T32" s="40"/>
      <c r="U32" s="40"/>
      <c r="V32" s="40"/>
      <c r="W32" s="243">
        <f>ROUND(BC94,2)</f>
        <v>0</v>
      </c>
      <c r="X32" s="244"/>
      <c r="Y32" s="244"/>
      <c r="Z32" s="244"/>
      <c r="AA32" s="244"/>
      <c r="AB32" s="244"/>
      <c r="AC32" s="244"/>
      <c r="AD32" s="244"/>
      <c r="AE32" s="244"/>
      <c r="AF32" s="40"/>
      <c r="AG32" s="40"/>
      <c r="AH32" s="40"/>
      <c r="AI32" s="40"/>
      <c r="AJ32" s="40"/>
      <c r="AK32" s="243">
        <v>0</v>
      </c>
      <c r="AL32" s="244"/>
      <c r="AM32" s="244"/>
      <c r="AN32" s="244"/>
      <c r="AO32" s="244"/>
      <c r="AP32" s="40"/>
      <c r="AQ32" s="40"/>
      <c r="AR32" s="41"/>
      <c r="BE32" s="252"/>
    </row>
    <row r="33" spans="2:57" s="3" customFormat="1" ht="14.4" customHeight="1" hidden="1">
      <c r="B33" s="39"/>
      <c r="C33" s="40"/>
      <c r="D33" s="40"/>
      <c r="E33" s="40"/>
      <c r="F33" s="28" t="s">
        <v>43</v>
      </c>
      <c r="G33" s="40"/>
      <c r="H33" s="40"/>
      <c r="I33" s="40"/>
      <c r="J33" s="40"/>
      <c r="K33" s="40"/>
      <c r="L33" s="245">
        <v>0</v>
      </c>
      <c r="M33" s="244"/>
      <c r="N33" s="244"/>
      <c r="O33" s="244"/>
      <c r="P33" s="244"/>
      <c r="Q33" s="40"/>
      <c r="R33" s="40"/>
      <c r="S33" s="40"/>
      <c r="T33" s="40"/>
      <c r="U33" s="40"/>
      <c r="V33" s="40"/>
      <c r="W33" s="243">
        <f>ROUND(BD94,2)</f>
        <v>0</v>
      </c>
      <c r="X33" s="244"/>
      <c r="Y33" s="244"/>
      <c r="Z33" s="244"/>
      <c r="AA33" s="244"/>
      <c r="AB33" s="244"/>
      <c r="AC33" s="244"/>
      <c r="AD33" s="244"/>
      <c r="AE33" s="244"/>
      <c r="AF33" s="40"/>
      <c r="AG33" s="40"/>
      <c r="AH33" s="40"/>
      <c r="AI33" s="40"/>
      <c r="AJ33" s="40"/>
      <c r="AK33" s="243">
        <v>0</v>
      </c>
      <c r="AL33" s="244"/>
      <c r="AM33" s="244"/>
      <c r="AN33" s="244"/>
      <c r="AO33" s="244"/>
      <c r="AP33" s="40"/>
      <c r="AQ33" s="40"/>
      <c r="AR33" s="41"/>
      <c r="BE33" s="252"/>
    </row>
    <row r="34" spans="1:57" s="2" customFormat="1" ht="6.9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251"/>
    </row>
    <row r="35" spans="1:57" s="2" customFormat="1" ht="25.95" customHeight="1">
      <c r="A35" s="33"/>
      <c r="B35" s="34"/>
      <c r="C35" s="42"/>
      <c r="D35" s="43" t="s">
        <v>44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45</v>
      </c>
      <c r="U35" s="44"/>
      <c r="V35" s="44"/>
      <c r="W35" s="44"/>
      <c r="X35" s="249" t="s">
        <v>46</v>
      </c>
      <c r="Y35" s="247"/>
      <c r="Z35" s="247"/>
      <c r="AA35" s="247"/>
      <c r="AB35" s="247"/>
      <c r="AC35" s="44"/>
      <c r="AD35" s="44"/>
      <c r="AE35" s="44"/>
      <c r="AF35" s="44"/>
      <c r="AG35" s="44"/>
      <c r="AH35" s="44"/>
      <c r="AI35" s="44"/>
      <c r="AJ35" s="44"/>
      <c r="AK35" s="246">
        <f>SUM(AK26:AK33)</f>
        <v>0</v>
      </c>
      <c r="AL35" s="247"/>
      <c r="AM35" s="247"/>
      <c r="AN35" s="247"/>
      <c r="AO35" s="248"/>
      <c r="AP35" s="42"/>
      <c r="AQ35" s="42"/>
      <c r="AR35" s="38"/>
      <c r="BE35" s="33"/>
    </row>
    <row r="36" spans="1:57" s="2" customFormat="1" ht="6.9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2" customFormat="1" ht="14.4" customHeight="1">
      <c r="A37" s="33"/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8"/>
      <c r="BE37" s="33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46"/>
      <c r="C49" s="47"/>
      <c r="D49" s="48" t="s">
        <v>47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8" t="s">
        <v>48</v>
      </c>
      <c r="AI49" s="49"/>
      <c r="AJ49" s="49"/>
      <c r="AK49" s="49"/>
      <c r="AL49" s="49"/>
      <c r="AM49" s="49"/>
      <c r="AN49" s="49"/>
      <c r="AO49" s="49"/>
      <c r="AP49" s="47"/>
      <c r="AQ49" s="47"/>
      <c r="AR49" s="50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3.2">
      <c r="A60" s="33"/>
      <c r="B60" s="34"/>
      <c r="C60" s="35"/>
      <c r="D60" s="51" t="s">
        <v>49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1" t="s">
        <v>50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1" t="s">
        <v>49</v>
      </c>
      <c r="AI60" s="37"/>
      <c r="AJ60" s="37"/>
      <c r="AK60" s="37"/>
      <c r="AL60" s="37"/>
      <c r="AM60" s="51" t="s">
        <v>50</v>
      </c>
      <c r="AN60" s="37"/>
      <c r="AO60" s="37"/>
      <c r="AP60" s="35"/>
      <c r="AQ60" s="35"/>
      <c r="AR60" s="38"/>
      <c r="BE60" s="33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3.2">
      <c r="A64" s="33"/>
      <c r="B64" s="34"/>
      <c r="C64" s="35"/>
      <c r="D64" s="48" t="s">
        <v>51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48" t="s">
        <v>52</v>
      </c>
      <c r="AI64" s="52"/>
      <c r="AJ64" s="52"/>
      <c r="AK64" s="52"/>
      <c r="AL64" s="52"/>
      <c r="AM64" s="52"/>
      <c r="AN64" s="52"/>
      <c r="AO64" s="52"/>
      <c r="AP64" s="35"/>
      <c r="AQ64" s="35"/>
      <c r="AR64" s="38"/>
      <c r="BE64" s="33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3.2">
      <c r="A75" s="33"/>
      <c r="B75" s="34"/>
      <c r="C75" s="35"/>
      <c r="D75" s="51" t="s">
        <v>49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1" t="s">
        <v>50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1" t="s">
        <v>49</v>
      </c>
      <c r="AI75" s="37"/>
      <c r="AJ75" s="37"/>
      <c r="AK75" s="37"/>
      <c r="AL75" s="37"/>
      <c r="AM75" s="51" t="s">
        <v>50</v>
      </c>
      <c r="AN75" s="37"/>
      <c r="AO75" s="37"/>
      <c r="AP75" s="35"/>
      <c r="AQ75" s="35"/>
      <c r="AR75" s="38"/>
      <c r="BE75" s="33"/>
    </row>
    <row r="76" spans="1:57" s="2" customFormat="1" ht="12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8"/>
      <c r="BE76" s="33"/>
    </row>
    <row r="77" spans="1:57" s="2" customFormat="1" ht="6.9" customHeight="1">
      <c r="A77" s="33"/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38"/>
      <c r="BE77" s="33"/>
    </row>
    <row r="81" spans="1:57" s="2" customFormat="1" ht="6.9" customHeight="1">
      <c r="A81" s="33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38"/>
      <c r="BE81" s="33"/>
    </row>
    <row r="82" spans="1:57" s="2" customFormat="1" ht="24.9" customHeight="1">
      <c r="A82" s="33"/>
      <c r="B82" s="34"/>
      <c r="C82" s="22" t="s">
        <v>53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8"/>
      <c r="BE82" s="33"/>
    </row>
    <row r="83" spans="1:57" s="2" customFormat="1" ht="6.9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8"/>
      <c r="BE83" s="33"/>
    </row>
    <row r="84" spans="2:44" s="4" customFormat="1" ht="12" customHeight="1">
      <c r="B84" s="57"/>
      <c r="C84" s="28" t="s">
        <v>13</v>
      </c>
      <c r="D84" s="58"/>
      <c r="E84" s="58"/>
      <c r="F84" s="58"/>
      <c r="G84" s="58"/>
      <c r="H84" s="58"/>
      <c r="I84" s="58"/>
      <c r="J84" s="58"/>
      <c r="K84" s="58"/>
      <c r="L84" s="58" t="str">
        <f>K5</f>
        <v>FEI00345</v>
      </c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9"/>
    </row>
    <row r="85" spans="2:44" s="5" customFormat="1" ht="36.9" customHeight="1">
      <c r="B85" s="60"/>
      <c r="C85" s="61" t="s">
        <v>16</v>
      </c>
      <c r="D85" s="62"/>
      <c r="E85" s="62"/>
      <c r="F85" s="62"/>
      <c r="G85" s="62"/>
      <c r="H85" s="62"/>
      <c r="I85" s="62"/>
      <c r="J85" s="62"/>
      <c r="K85" s="62"/>
      <c r="L85" s="272" t="str">
        <f>K6</f>
        <v>SŠ Albrechtova Český Těšín</v>
      </c>
      <c r="M85" s="273"/>
      <c r="N85" s="273"/>
      <c r="O85" s="273"/>
      <c r="P85" s="273"/>
      <c r="Q85" s="273"/>
      <c r="R85" s="273"/>
      <c r="S85" s="273"/>
      <c r="T85" s="273"/>
      <c r="U85" s="273"/>
      <c r="V85" s="273"/>
      <c r="W85" s="273"/>
      <c r="X85" s="273"/>
      <c r="Y85" s="273"/>
      <c r="Z85" s="273"/>
      <c r="AA85" s="273"/>
      <c r="AB85" s="273"/>
      <c r="AC85" s="273"/>
      <c r="AD85" s="273"/>
      <c r="AE85" s="273"/>
      <c r="AF85" s="273"/>
      <c r="AG85" s="273"/>
      <c r="AH85" s="273"/>
      <c r="AI85" s="273"/>
      <c r="AJ85" s="273"/>
      <c r="AK85" s="273"/>
      <c r="AL85" s="273"/>
      <c r="AM85" s="273"/>
      <c r="AN85" s="273"/>
      <c r="AO85" s="273"/>
      <c r="AP85" s="62"/>
      <c r="AQ85" s="62"/>
      <c r="AR85" s="63"/>
    </row>
    <row r="86" spans="1:57" s="2" customFormat="1" ht="6.9" customHeight="1">
      <c r="A86" s="33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8"/>
      <c r="BE86" s="33"/>
    </row>
    <row r="87" spans="1:57" s="2" customFormat="1" ht="12" customHeight="1">
      <c r="A87" s="33"/>
      <c r="B87" s="34"/>
      <c r="C87" s="28" t="s">
        <v>20</v>
      </c>
      <c r="D87" s="35"/>
      <c r="E87" s="35"/>
      <c r="F87" s="35"/>
      <c r="G87" s="35"/>
      <c r="H87" s="35"/>
      <c r="I87" s="35"/>
      <c r="J87" s="35"/>
      <c r="K87" s="35"/>
      <c r="L87" s="64" t="str">
        <f>IF(K8="","",K8)</f>
        <v xml:space="preserve"> 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8" t="s">
        <v>22</v>
      </c>
      <c r="AJ87" s="35"/>
      <c r="AK87" s="35"/>
      <c r="AL87" s="35"/>
      <c r="AM87" s="274" t="str">
        <f>IF(AN8="","",AN8)</f>
        <v>26. 4. 2021</v>
      </c>
      <c r="AN87" s="274"/>
      <c r="AO87" s="35"/>
      <c r="AP87" s="35"/>
      <c r="AQ87" s="35"/>
      <c r="AR87" s="38"/>
      <c r="BE87" s="33"/>
    </row>
    <row r="88" spans="1:57" s="2" customFormat="1" ht="6.9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8"/>
      <c r="BE88" s="33"/>
    </row>
    <row r="89" spans="1:57" s="2" customFormat="1" ht="15.15" customHeight="1">
      <c r="A89" s="33"/>
      <c r="B89" s="34"/>
      <c r="C89" s="28" t="s">
        <v>24</v>
      </c>
      <c r="D89" s="35"/>
      <c r="E89" s="35"/>
      <c r="F89" s="35"/>
      <c r="G89" s="35"/>
      <c r="H89" s="35"/>
      <c r="I89" s="35"/>
      <c r="J89" s="35"/>
      <c r="K89" s="35"/>
      <c r="L89" s="58" t="str">
        <f>IF(E11="","",E11)</f>
        <v>SŠ Albrechtova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8" t="s">
        <v>30</v>
      </c>
      <c r="AJ89" s="35"/>
      <c r="AK89" s="35"/>
      <c r="AL89" s="35"/>
      <c r="AM89" s="275" t="str">
        <f>IF(E17="","",E17)</f>
        <v xml:space="preserve"> </v>
      </c>
      <c r="AN89" s="276"/>
      <c r="AO89" s="276"/>
      <c r="AP89" s="276"/>
      <c r="AQ89" s="35"/>
      <c r="AR89" s="38"/>
      <c r="AS89" s="277" t="s">
        <v>54</v>
      </c>
      <c r="AT89" s="278"/>
      <c r="AU89" s="66"/>
      <c r="AV89" s="66"/>
      <c r="AW89" s="66"/>
      <c r="AX89" s="66"/>
      <c r="AY89" s="66"/>
      <c r="AZ89" s="66"/>
      <c r="BA89" s="66"/>
      <c r="BB89" s="66"/>
      <c r="BC89" s="66"/>
      <c r="BD89" s="67"/>
      <c r="BE89" s="33"/>
    </row>
    <row r="90" spans="1:57" s="2" customFormat="1" ht="15.15" customHeight="1">
      <c r="A90" s="33"/>
      <c r="B90" s="34"/>
      <c r="C90" s="28" t="s">
        <v>28</v>
      </c>
      <c r="D90" s="35"/>
      <c r="E90" s="35"/>
      <c r="F90" s="35"/>
      <c r="G90" s="35"/>
      <c r="H90" s="35"/>
      <c r="I90" s="35"/>
      <c r="J90" s="35"/>
      <c r="K90" s="35"/>
      <c r="L90" s="58" t="str">
        <f>IF(E14="Vyplň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8" t="s">
        <v>32</v>
      </c>
      <c r="AJ90" s="35"/>
      <c r="AK90" s="35"/>
      <c r="AL90" s="35"/>
      <c r="AM90" s="275" t="str">
        <f>IF(E20="","",E20)</f>
        <v xml:space="preserve"> </v>
      </c>
      <c r="AN90" s="276"/>
      <c r="AO90" s="276"/>
      <c r="AP90" s="276"/>
      <c r="AQ90" s="35"/>
      <c r="AR90" s="38"/>
      <c r="AS90" s="279"/>
      <c r="AT90" s="280"/>
      <c r="AU90" s="68"/>
      <c r="AV90" s="68"/>
      <c r="AW90" s="68"/>
      <c r="AX90" s="68"/>
      <c r="AY90" s="68"/>
      <c r="AZ90" s="68"/>
      <c r="BA90" s="68"/>
      <c r="BB90" s="68"/>
      <c r="BC90" s="68"/>
      <c r="BD90" s="69"/>
      <c r="BE90" s="33"/>
    </row>
    <row r="91" spans="1:57" s="2" customFormat="1" ht="10.8" customHeight="1">
      <c r="A91" s="33"/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8"/>
      <c r="AS91" s="281"/>
      <c r="AT91" s="282"/>
      <c r="AU91" s="70"/>
      <c r="AV91" s="70"/>
      <c r="AW91" s="70"/>
      <c r="AX91" s="70"/>
      <c r="AY91" s="70"/>
      <c r="AZ91" s="70"/>
      <c r="BA91" s="70"/>
      <c r="BB91" s="70"/>
      <c r="BC91" s="70"/>
      <c r="BD91" s="71"/>
      <c r="BE91" s="33"/>
    </row>
    <row r="92" spans="1:57" s="2" customFormat="1" ht="29.25" customHeight="1">
      <c r="A92" s="33"/>
      <c r="B92" s="34"/>
      <c r="C92" s="267" t="s">
        <v>55</v>
      </c>
      <c r="D92" s="268"/>
      <c r="E92" s="268"/>
      <c r="F92" s="268"/>
      <c r="G92" s="268"/>
      <c r="H92" s="72"/>
      <c r="I92" s="270" t="s">
        <v>56</v>
      </c>
      <c r="J92" s="268"/>
      <c r="K92" s="268"/>
      <c r="L92" s="268"/>
      <c r="M92" s="268"/>
      <c r="N92" s="268"/>
      <c r="O92" s="268"/>
      <c r="P92" s="268"/>
      <c r="Q92" s="268"/>
      <c r="R92" s="268"/>
      <c r="S92" s="268"/>
      <c r="T92" s="268"/>
      <c r="U92" s="268"/>
      <c r="V92" s="268"/>
      <c r="W92" s="268"/>
      <c r="X92" s="268"/>
      <c r="Y92" s="268"/>
      <c r="Z92" s="268"/>
      <c r="AA92" s="268"/>
      <c r="AB92" s="268"/>
      <c r="AC92" s="268"/>
      <c r="AD92" s="268"/>
      <c r="AE92" s="268"/>
      <c r="AF92" s="268"/>
      <c r="AG92" s="269" t="s">
        <v>57</v>
      </c>
      <c r="AH92" s="268"/>
      <c r="AI92" s="268"/>
      <c r="AJ92" s="268"/>
      <c r="AK92" s="268"/>
      <c r="AL92" s="268"/>
      <c r="AM92" s="268"/>
      <c r="AN92" s="270" t="s">
        <v>58</v>
      </c>
      <c r="AO92" s="268"/>
      <c r="AP92" s="271"/>
      <c r="AQ92" s="73" t="s">
        <v>59</v>
      </c>
      <c r="AR92" s="38"/>
      <c r="AS92" s="74" t="s">
        <v>60</v>
      </c>
      <c r="AT92" s="75" t="s">
        <v>61</v>
      </c>
      <c r="AU92" s="75" t="s">
        <v>62</v>
      </c>
      <c r="AV92" s="75" t="s">
        <v>63</v>
      </c>
      <c r="AW92" s="75" t="s">
        <v>64</v>
      </c>
      <c r="AX92" s="75" t="s">
        <v>65</v>
      </c>
      <c r="AY92" s="75" t="s">
        <v>66</v>
      </c>
      <c r="AZ92" s="75" t="s">
        <v>67</v>
      </c>
      <c r="BA92" s="75" t="s">
        <v>68</v>
      </c>
      <c r="BB92" s="75" t="s">
        <v>69</v>
      </c>
      <c r="BC92" s="75" t="s">
        <v>70</v>
      </c>
      <c r="BD92" s="76" t="s">
        <v>71</v>
      </c>
      <c r="BE92" s="33"/>
    </row>
    <row r="93" spans="1:57" s="2" customFormat="1" ht="10.8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8"/>
      <c r="AS93" s="77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9"/>
      <c r="BE93" s="33"/>
    </row>
    <row r="94" spans="2:90" s="6" customFormat="1" ht="32.4" customHeight="1">
      <c r="B94" s="80"/>
      <c r="C94" s="81" t="s">
        <v>72</v>
      </c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265">
        <f>ROUND(SUM(AG95:AG98),2)</f>
        <v>0</v>
      </c>
      <c r="AH94" s="265"/>
      <c r="AI94" s="265"/>
      <c r="AJ94" s="265"/>
      <c r="AK94" s="265"/>
      <c r="AL94" s="265"/>
      <c r="AM94" s="265"/>
      <c r="AN94" s="266">
        <f>SUM(AG94,AT94)</f>
        <v>0</v>
      </c>
      <c r="AO94" s="266"/>
      <c r="AP94" s="266"/>
      <c r="AQ94" s="84" t="s">
        <v>1</v>
      </c>
      <c r="AR94" s="85"/>
      <c r="AS94" s="86">
        <f>ROUND(SUM(AS95:AS98),2)</f>
        <v>0</v>
      </c>
      <c r="AT94" s="87">
        <f>ROUND(SUM(AV94:AW94),2)</f>
        <v>0</v>
      </c>
      <c r="AU94" s="88">
        <f>ROUND(SUM(AU95:AU98),5)</f>
        <v>0</v>
      </c>
      <c r="AV94" s="87">
        <f>ROUND(AZ94*L29,2)</f>
        <v>0</v>
      </c>
      <c r="AW94" s="87">
        <f>ROUND(BA94*L30,2)</f>
        <v>0</v>
      </c>
      <c r="AX94" s="87">
        <f>ROUND(BB94*L29,2)</f>
        <v>0</v>
      </c>
      <c r="AY94" s="87">
        <f>ROUND(BC94*L30,2)</f>
        <v>0</v>
      </c>
      <c r="AZ94" s="87">
        <f>ROUND(SUM(AZ95:AZ98),2)</f>
        <v>0</v>
      </c>
      <c r="BA94" s="87">
        <f>ROUND(SUM(BA95:BA98),2)</f>
        <v>0</v>
      </c>
      <c r="BB94" s="87">
        <f>ROUND(SUM(BB95:BB98),2)</f>
        <v>0</v>
      </c>
      <c r="BC94" s="87">
        <f>ROUND(SUM(BC95:BC98),2)</f>
        <v>0</v>
      </c>
      <c r="BD94" s="89">
        <f>ROUND(SUM(BD95:BD98),2)</f>
        <v>0</v>
      </c>
      <c r="BS94" s="90" t="s">
        <v>73</v>
      </c>
      <c r="BT94" s="90" t="s">
        <v>74</v>
      </c>
      <c r="BU94" s="91" t="s">
        <v>75</v>
      </c>
      <c r="BV94" s="90" t="s">
        <v>76</v>
      </c>
      <c r="BW94" s="90" t="s">
        <v>5</v>
      </c>
      <c r="BX94" s="90" t="s">
        <v>77</v>
      </c>
      <c r="CL94" s="90" t="s">
        <v>1</v>
      </c>
    </row>
    <row r="95" spans="1:91" s="7" customFormat="1" ht="16.5" customHeight="1">
      <c r="A95" s="92" t="s">
        <v>78</v>
      </c>
      <c r="B95" s="93"/>
      <c r="C95" s="94"/>
      <c r="D95" s="264" t="s">
        <v>79</v>
      </c>
      <c r="E95" s="264"/>
      <c r="F95" s="264"/>
      <c r="G95" s="264"/>
      <c r="H95" s="264"/>
      <c r="I95" s="95"/>
      <c r="J95" s="264" t="s">
        <v>80</v>
      </c>
      <c r="K95" s="264"/>
      <c r="L95" s="264"/>
      <c r="M95" s="264"/>
      <c r="N95" s="264"/>
      <c r="O95" s="264"/>
      <c r="P95" s="264"/>
      <c r="Q95" s="264"/>
      <c r="R95" s="264"/>
      <c r="S95" s="264"/>
      <c r="T95" s="264"/>
      <c r="U95" s="264"/>
      <c r="V95" s="264"/>
      <c r="W95" s="264"/>
      <c r="X95" s="264"/>
      <c r="Y95" s="264"/>
      <c r="Z95" s="264"/>
      <c r="AA95" s="264"/>
      <c r="AB95" s="264"/>
      <c r="AC95" s="264"/>
      <c r="AD95" s="264"/>
      <c r="AE95" s="264"/>
      <c r="AF95" s="264"/>
      <c r="AG95" s="262">
        <f>'SO 01 - Šikmé střechy- čá...'!J30</f>
        <v>0</v>
      </c>
      <c r="AH95" s="263"/>
      <c r="AI95" s="263"/>
      <c r="AJ95" s="263"/>
      <c r="AK95" s="263"/>
      <c r="AL95" s="263"/>
      <c r="AM95" s="263"/>
      <c r="AN95" s="262">
        <f>SUM(AG95,AT95)</f>
        <v>0</v>
      </c>
      <c r="AO95" s="263"/>
      <c r="AP95" s="263"/>
      <c r="AQ95" s="96" t="s">
        <v>81</v>
      </c>
      <c r="AR95" s="97"/>
      <c r="AS95" s="98">
        <v>0</v>
      </c>
      <c r="AT95" s="99">
        <f>ROUND(SUM(AV95:AW95),2)</f>
        <v>0</v>
      </c>
      <c r="AU95" s="100">
        <f>'SO 01 - Šikmé střechy- čá...'!P133</f>
        <v>0</v>
      </c>
      <c r="AV95" s="99">
        <f>'SO 01 - Šikmé střechy- čá...'!J33</f>
        <v>0</v>
      </c>
      <c r="AW95" s="99">
        <f>'SO 01 - Šikmé střechy- čá...'!J34</f>
        <v>0</v>
      </c>
      <c r="AX95" s="99">
        <f>'SO 01 - Šikmé střechy- čá...'!J35</f>
        <v>0</v>
      </c>
      <c r="AY95" s="99">
        <f>'SO 01 - Šikmé střechy- čá...'!J36</f>
        <v>0</v>
      </c>
      <c r="AZ95" s="99">
        <f>'SO 01 - Šikmé střechy- čá...'!F33</f>
        <v>0</v>
      </c>
      <c r="BA95" s="99">
        <f>'SO 01 - Šikmé střechy- čá...'!F34</f>
        <v>0</v>
      </c>
      <c r="BB95" s="99">
        <f>'SO 01 - Šikmé střechy- čá...'!F35</f>
        <v>0</v>
      </c>
      <c r="BC95" s="99">
        <f>'SO 01 - Šikmé střechy- čá...'!F36</f>
        <v>0</v>
      </c>
      <c r="BD95" s="101">
        <f>'SO 01 - Šikmé střechy- čá...'!F37</f>
        <v>0</v>
      </c>
      <c r="BT95" s="102" t="s">
        <v>82</v>
      </c>
      <c r="BV95" s="102" t="s">
        <v>76</v>
      </c>
      <c r="BW95" s="102" t="s">
        <v>83</v>
      </c>
      <c r="BX95" s="102" t="s">
        <v>5</v>
      </c>
      <c r="CL95" s="102" t="s">
        <v>1</v>
      </c>
      <c r="CM95" s="102" t="s">
        <v>84</v>
      </c>
    </row>
    <row r="96" spans="1:91" s="7" customFormat="1" ht="16.5" customHeight="1">
      <c r="A96" s="92" t="s">
        <v>78</v>
      </c>
      <c r="B96" s="93"/>
      <c r="C96" s="94"/>
      <c r="D96" s="264" t="s">
        <v>85</v>
      </c>
      <c r="E96" s="264"/>
      <c r="F96" s="264"/>
      <c r="G96" s="264"/>
      <c r="H96" s="264"/>
      <c r="I96" s="95"/>
      <c r="J96" s="264" t="s">
        <v>86</v>
      </c>
      <c r="K96" s="264"/>
      <c r="L96" s="264"/>
      <c r="M96" s="264"/>
      <c r="N96" s="264"/>
      <c r="O96" s="264"/>
      <c r="P96" s="264"/>
      <c r="Q96" s="264"/>
      <c r="R96" s="264"/>
      <c r="S96" s="264"/>
      <c r="T96" s="264"/>
      <c r="U96" s="264"/>
      <c r="V96" s="264"/>
      <c r="W96" s="264"/>
      <c r="X96" s="264"/>
      <c r="Y96" s="264"/>
      <c r="Z96" s="264"/>
      <c r="AA96" s="264"/>
      <c r="AB96" s="264"/>
      <c r="AC96" s="264"/>
      <c r="AD96" s="264"/>
      <c r="AE96" s="264"/>
      <c r="AF96" s="264"/>
      <c r="AG96" s="262">
        <f>'SO 02 - Šikmé střechy- čá...'!J30</f>
        <v>0</v>
      </c>
      <c r="AH96" s="263"/>
      <c r="AI96" s="263"/>
      <c r="AJ96" s="263"/>
      <c r="AK96" s="263"/>
      <c r="AL96" s="263"/>
      <c r="AM96" s="263"/>
      <c r="AN96" s="262">
        <f>SUM(AG96,AT96)</f>
        <v>0</v>
      </c>
      <c r="AO96" s="263"/>
      <c r="AP96" s="263"/>
      <c r="AQ96" s="96" t="s">
        <v>81</v>
      </c>
      <c r="AR96" s="97"/>
      <c r="AS96" s="98">
        <v>0</v>
      </c>
      <c r="AT96" s="99">
        <f>ROUND(SUM(AV96:AW96),2)</f>
        <v>0</v>
      </c>
      <c r="AU96" s="100">
        <f>'SO 02 - Šikmé střechy- čá...'!P133</f>
        <v>0</v>
      </c>
      <c r="AV96" s="99">
        <f>'SO 02 - Šikmé střechy- čá...'!J33</f>
        <v>0</v>
      </c>
      <c r="AW96" s="99">
        <f>'SO 02 - Šikmé střechy- čá...'!J34</f>
        <v>0</v>
      </c>
      <c r="AX96" s="99">
        <f>'SO 02 - Šikmé střechy- čá...'!J35</f>
        <v>0</v>
      </c>
      <c r="AY96" s="99">
        <f>'SO 02 - Šikmé střechy- čá...'!J36</f>
        <v>0</v>
      </c>
      <c r="AZ96" s="99">
        <f>'SO 02 - Šikmé střechy- čá...'!F33</f>
        <v>0</v>
      </c>
      <c r="BA96" s="99">
        <f>'SO 02 - Šikmé střechy- čá...'!F34</f>
        <v>0</v>
      </c>
      <c r="BB96" s="99">
        <f>'SO 02 - Šikmé střechy- čá...'!F35</f>
        <v>0</v>
      </c>
      <c r="BC96" s="99">
        <f>'SO 02 - Šikmé střechy- čá...'!F36</f>
        <v>0</v>
      </c>
      <c r="BD96" s="101">
        <f>'SO 02 - Šikmé střechy- čá...'!F37</f>
        <v>0</v>
      </c>
      <c r="BT96" s="102" t="s">
        <v>82</v>
      </c>
      <c r="BV96" s="102" t="s">
        <v>76</v>
      </c>
      <c r="BW96" s="102" t="s">
        <v>87</v>
      </c>
      <c r="BX96" s="102" t="s">
        <v>5</v>
      </c>
      <c r="CL96" s="102" t="s">
        <v>1</v>
      </c>
      <c r="CM96" s="102" t="s">
        <v>84</v>
      </c>
    </row>
    <row r="97" spans="1:91" s="7" customFormat="1" ht="16.5" customHeight="1">
      <c r="A97" s="92" t="s">
        <v>78</v>
      </c>
      <c r="B97" s="93"/>
      <c r="C97" s="94"/>
      <c r="D97" s="264" t="s">
        <v>88</v>
      </c>
      <c r="E97" s="264"/>
      <c r="F97" s="264"/>
      <c r="G97" s="264"/>
      <c r="H97" s="264"/>
      <c r="I97" s="95"/>
      <c r="J97" s="264" t="s">
        <v>89</v>
      </c>
      <c r="K97" s="264"/>
      <c r="L97" s="264"/>
      <c r="M97" s="264"/>
      <c r="N97" s="264"/>
      <c r="O97" s="264"/>
      <c r="P97" s="264"/>
      <c r="Q97" s="264"/>
      <c r="R97" s="264"/>
      <c r="S97" s="264"/>
      <c r="T97" s="264"/>
      <c r="U97" s="264"/>
      <c r="V97" s="264"/>
      <c r="W97" s="264"/>
      <c r="X97" s="264"/>
      <c r="Y97" s="264"/>
      <c r="Z97" s="264"/>
      <c r="AA97" s="264"/>
      <c r="AB97" s="264"/>
      <c r="AC97" s="264"/>
      <c r="AD97" s="264"/>
      <c r="AE97" s="264"/>
      <c r="AF97" s="264"/>
      <c r="AG97" s="262">
        <f>'SO 03 - Šikmé střechy - č...'!J30</f>
        <v>0</v>
      </c>
      <c r="AH97" s="263"/>
      <c r="AI97" s="263"/>
      <c r="AJ97" s="263"/>
      <c r="AK97" s="263"/>
      <c r="AL97" s="263"/>
      <c r="AM97" s="263"/>
      <c r="AN97" s="262">
        <f>SUM(AG97,AT97)</f>
        <v>0</v>
      </c>
      <c r="AO97" s="263"/>
      <c r="AP97" s="263"/>
      <c r="AQ97" s="96" t="s">
        <v>81</v>
      </c>
      <c r="AR97" s="97"/>
      <c r="AS97" s="98">
        <v>0</v>
      </c>
      <c r="AT97" s="99">
        <f>ROUND(SUM(AV97:AW97),2)</f>
        <v>0</v>
      </c>
      <c r="AU97" s="100">
        <f>'SO 03 - Šikmé střechy - č...'!P132</f>
        <v>0</v>
      </c>
      <c r="AV97" s="99">
        <f>'SO 03 - Šikmé střechy - č...'!J33</f>
        <v>0</v>
      </c>
      <c r="AW97" s="99">
        <f>'SO 03 - Šikmé střechy - č...'!J34</f>
        <v>0</v>
      </c>
      <c r="AX97" s="99">
        <f>'SO 03 - Šikmé střechy - č...'!J35</f>
        <v>0</v>
      </c>
      <c r="AY97" s="99">
        <f>'SO 03 - Šikmé střechy - č...'!J36</f>
        <v>0</v>
      </c>
      <c r="AZ97" s="99">
        <f>'SO 03 - Šikmé střechy - č...'!F33</f>
        <v>0</v>
      </c>
      <c r="BA97" s="99">
        <f>'SO 03 - Šikmé střechy - č...'!F34</f>
        <v>0</v>
      </c>
      <c r="BB97" s="99">
        <f>'SO 03 - Šikmé střechy - č...'!F35</f>
        <v>0</v>
      </c>
      <c r="BC97" s="99">
        <f>'SO 03 - Šikmé střechy - č...'!F36</f>
        <v>0</v>
      </c>
      <c r="BD97" s="101">
        <f>'SO 03 - Šikmé střechy - č...'!F37</f>
        <v>0</v>
      </c>
      <c r="BT97" s="102" t="s">
        <v>82</v>
      </c>
      <c r="BV97" s="102" t="s">
        <v>76</v>
      </c>
      <c r="BW97" s="102" t="s">
        <v>90</v>
      </c>
      <c r="BX97" s="102" t="s">
        <v>5</v>
      </c>
      <c r="CL97" s="102" t="s">
        <v>1</v>
      </c>
      <c r="CM97" s="102" t="s">
        <v>84</v>
      </c>
    </row>
    <row r="98" spans="1:91" s="7" customFormat="1" ht="16.5" customHeight="1">
      <c r="A98" s="92" t="s">
        <v>78</v>
      </c>
      <c r="B98" s="93"/>
      <c r="C98" s="94"/>
      <c r="D98" s="264" t="s">
        <v>91</v>
      </c>
      <c r="E98" s="264"/>
      <c r="F98" s="264"/>
      <c r="G98" s="264"/>
      <c r="H98" s="264"/>
      <c r="I98" s="95"/>
      <c r="J98" s="264" t="s">
        <v>92</v>
      </c>
      <c r="K98" s="264"/>
      <c r="L98" s="264"/>
      <c r="M98" s="264"/>
      <c r="N98" s="264"/>
      <c r="O98" s="264"/>
      <c r="P98" s="264"/>
      <c r="Q98" s="264"/>
      <c r="R98" s="264"/>
      <c r="S98" s="264"/>
      <c r="T98" s="264"/>
      <c r="U98" s="264"/>
      <c r="V98" s="264"/>
      <c r="W98" s="264"/>
      <c r="X98" s="264"/>
      <c r="Y98" s="264"/>
      <c r="Z98" s="264"/>
      <c r="AA98" s="264"/>
      <c r="AB98" s="264"/>
      <c r="AC98" s="264"/>
      <c r="AD98" s="264"/>
      <c r="AE98" s="264"/>
      <c r="AF98" s="264"/>
      <c r="AG98" s="262">
        <f>'SO 04 - Ploché střechy'!J30</f>
        <v>0</v>
      </c>
      <c r="AH98" s="263"/>
      <c r="AI98" s="263"/>
      <c r="AJ98" s="263"/>
      <c r="AK98" s="263"/>
      <c r="AL98" s="263"/>
      <c r="AM98" s="263"/>
      <c r="AN98" s="262">
        <f>SUM(AG98,AT98)</f>
        <v>0</v>
      </c>
      <c r="AO98" s="263"/>
      <c r="AP98" s="263"/>
      <c r="AQ98" s="96" t="s">
        <v>81</v>
      </c>
      <c r="AR98" s="97"/>
      <c r="AS98" s="103">
        <v>0</v>
      </c>
      <c r="AT98" s="104">
        <f>ROUND(SUM(AV98:AW98),2)</f>
        <v>0</v>
      </c>
      <c r="AU98" s="105">
        <f>'SO 04 - Ploché střechy'!P123</f>
        <v>0</v>
      </c>
      <c r="AV98" s="104">
        <f>'SO 04 - Ploché střechy'!J33</f>
        <v>0</v>
      </c>
      <c r="AW98" s="104">
        <f>'SO 04 - Ploché střechy'!J34</f>
        <v>0</v>
      </c>
      <c r="AX98" s="104">
        <f>'SO 04 - Ploché střechy'!J35</f>
        <v>0</v>
      </c>
      <c r="AY98" s="104">
        <f>'SO 04 - Ploché střechy'!J36</f>
        <v>0</v>
      </c>
      <c r="AZ98" s="104">
        <f>'SO 04 - Ploché střechy'!F33</f>
        <v>0</v>
      </c>
      <c r="BA98" s="104">
        <f>'SO 04 - Ploché střechy'!F34</f>
        <v>0</v>
      </c>
      <c r="BB98" s="104">
        <f>'SO 04 - Ploché střechy'!F35</f>
        <v>0</v>
      </c>
      <c r="BC98" s="104">
        <f>'SO 04 - Ploché střechy'!F36</f>
        <v>0</v>
      </c>
      <c r="BD98" s="106">
        <f>'SO 04 - Ploché střechy'!F37</f>
        <v>0</v>
      </c>
      <c r="BT98" s="102" t="s">
        <v>82</v>
      </c>
      <c r="BV98" s="102" t="s">
        <v>76</v>
      </c>
      <c r="BW98" s="102" t="s">
        <v>93</v>
      </c>
      <c r="BX98" s="102" t="s">
        <v>5</v>
      </c>
      <c r="CL98" s="102" t="s">
        <v>1</v>
      </c>
      <c r="CM98" s="102" t="s">
        <v>84</v>
      </c>
    </row>
    <row r="99" spans="1:57" s="2" customFormat="1" ht="30" customHeight="1">
      <c r="A99" s="33"/>
      <c r="B99" s="34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8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</row>
    <row r="100" spans="1:57" s="2" customFormat="1" ht="6.9" customHeight="1">
      <c r="A100" s="33"/>
      <c r="B100" s="53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38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</row>
  </sheetData>
  <sheetProtection algorithmName="SHA-512" hashValue="cBqrh1lTwRJ7BZQqEQCWwsO/BluLm1fS+J//IIBcaK8pt6HWgKU4byPv3jSH3BIoBvGcJSYW/25hEUDjvfPcDg==" saltValue="RHqneuQWcfYUhGNcRd3yS6i1/dhQvh2wHsaR6M7b5SJ9W7OvdgL7w/Dukc2c/5nzbY/hzwTEaRrzVKMGoG15ug==" spinCount="100000" sheet="1" objects="1" scenarios="1" formatColumns="0" formatRows="0"/>
  <mergeCells count="54"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D98:H98"/>
    <mergeCell ref="J98:AF98"/>
    <mergeCell ref="AG94:AM94"/>
    <mergeCell ref="AN94:AP94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K30:AO30"/>
    <mergeCell ref="L30:P30"/>
    <mergeCell ref="W30:AE30"/>
    <mergeCell ref="L31:P31"/>
    <mergeCell ref="AN98:AP98"/>
    <mergeCell ref="AG98:AM98"/>
    <mergeCell ref="L85:AO85"/>
    <mergeCell ref="AM87:AN87"/>
    <mergeCell ref="AM89:AP89"/>
    <mergeCell ref="AK26:AO26"/>
    <mergeCell ref="L28:P28"/>
    <mergeCell ref="W28:AE28"/>
    <mergeCell ref="AK28:AO28"/>
    <mergeCell ref="W29:AE29"/>
    <mergeCell ref="L29:P29"/>
    <mergeCell ref="AK29:AO29"/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</mergeCells>
  <hyperlinks>
    <hyperlink ref="A95" location="'SO 01 - Šikmé střechy- čá...'!C2" display="/"/>
    <hyperlink ref="A96" location="'SO 02 - Šikmé střechy- čá...'!C2" display="/"/>
    <hyperlink ref="A97" location="'SO 03 - Šikmé střechy - č...'!C2" display="/"/>
    <hyperlink ref="A98" location="'SO 04 - Ploché střech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7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AT2" s="16" t="s">
        <v>83</v>
      </c>
    </row>
    <row r="3" spans="2:46" s="1" customFormat="1" ht="6.9" customHeight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9"/>
      <c r="AT3" s="16" t="s">
        <v>84</v>
      </c>
    </row>
    <row r="4" spans="2:46" s="1" customFormat="1" ht="24.9" customHeight="1">
      <c r="B4" s="19"/>
      <c r="D4" s="109" t="s">
        <v>94</v>
      </c>
      <c r="L4" s="19"/>
      <c r="M4" s="110" t="s">
        <v>10</v>
      </c>
      <c r="AT4" s="16" t="s">
        <v>4</v>
      </c>
    </row>
    <row r="5" spans="2:12" s="1" customFormat="1" ht="6.9" customHeight="1">
      <c r="B5" s="19"/>
      <c r="L5" s="19"/>
    </row>
    <row r="6" spans="2:12" s="1" customFormat="1" ht="12" customHeight="1">
      <c r="B6" s="19"/>
      <c r="D6" s="111" t="s">
        <v>16</v>
      </c>
      <c r="L6" s="19"/>
    </row>
    <row r="7" spans="2:12" s="1" customFormat="1" ht="16.5" customHeight="1">
      <c r="B7" s="19"/>
      <c r="E7" s="286" t="str">
        <f>'Rekapitulace stavby'!K6</f>
        <v>SŠ Albrechtova Český Těšín</v>
      </c>
      <c r="F7" s="287"/>
      <c r="G7" s="287"/>
      <c r="H7" s="287"/>
      <c r="L7" s="19"/>
    </row>
    <row r="8" spans="1:31" s="2" customFormat="1" ht="12" customHeight="1">
      <c r="A8" s="33"/>
      <c r="B8" s="38"/>
      <c r="C8" s="33"/>
      <c r="D8" s="111" t="s">
        <v>95</v>
      </c>
      <c r="E8" s="33"/>
      <c r="F8" s="33"/>
      <c r="G8" s="33"/>
      <c r="H8" s="33"/>
      <c r="I8" s="3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8"/>
      <c r="C9" s="33"/>
      <c r="D9" s="33"/>
      <c r="E9" s="288" t="s">
        <v>96</v>
      </c>
      <c r="F9" s="289"/>
      <c r="G9" s="289"/>
      <c r="H9" s="289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11" t="s">
        <v>18</v>
      </c>
      <c r="E11" s="33"/>
      <c r="F11" s="112" t="s">
        <v>1</v>
      </c>
      <c r="G11" s="33"/>
      <c r="H11" s="33"/>
      <c r="I11" s="111" t="s">
        <v>19</v>
      </c>
      <c r="J11" s="112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11" t="s">
        <v>20</v>
      </c>
      <c r="E12" s="33"/>
      <c r="F12" s="112" t="s">
        <v>21</v>
      </c>
      <c r="G12" s="33"/>
      <c r="H12" s="33"/>
      <c r="I12" s="111" t="s">
        <v>22</v>
      </c>
      <c r="J12" s="113" t="str">
        <f>'Rekapitulace stavby'!AN8</f>
        <v>26. 4. 2021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8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11" t="s">
        <v>24</v>
      </c>
      <c r="E14" s="33"/>
      <c r="F14" s="33"/>
      <c r="G14" s="33"/>
      <c r="H14" s="33"/>
      <c r="I14" s="111" t="s">
        <v>25</v>
      </c>
      <c r="J14" s="112" t="s">
        <v>1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12" t="s">
        <v>26</v>
      </c>
      <c r="F15" s="33"/>
      <c r="G15" s="33"/>
      <c r="H15" s="33"/>
      <c r="I15" s="111" t="s">
        <v>27</v>
      </c>
      <c r="J15" s="112" t="s">
        <v>1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11" t="s">
        <v>28</v>
      </c>
      <c r="E17" s="33"/>
      <c r="F17" s="33"/>
      <c r="G17" s="33"/>
      <c r="H17" s="33"/>
      <c r="I17" s="111" t="s">
        <v>25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290" t="str">
        <f>'Rekapitulace stavby'!E14</f>
        <v>Vyplň údaj</v>
      </c>
      <c r="F18" s="291"/>
      <c r="G18" s="291"/>
      <c r="H18" s="291"/>
      <c r="I18" s="111" t="s">
        <v>27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11" t="s">
        <v>30</v>
      </c>
      <c r="E20" s="33"/>
      <c r="F20" s="33"/>
      <c r="G20" s="33"/>
      <c r="H20" s="33"/>
      <c r="I20" s="111" t="s">
        <v>25</v>
      </c>
      <c r="J20" s="112" t="str">
        <f>IF('Rekapitulace stavby'!AN16="","",'Rekapitulace stavby'!AN16)</f>
        <v/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12" t="str">
        <f>IF('Rekapitulace stavby'!E17="","",'Rekapitulace stavby'!E17)</f>
        <v xml:space="preserve"> </v>
      </c>
      <c r="F21" s="33"/>
      <c r="G21" s="33"/>
      <c r="H21" s="33"/>
      <c r="I21" s="111" t="s">
        <v>27</v>
      </c>
      <c r="J21" s="112" t="str">
        <f>IF('Rekapitulace stavby'!AN17="","",'Rekapitulace stavby'!AN17)</f>
        <v/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11" t="s">
        <v>32</v>
      </c>
      <c r="E23" s="33"/>
      <c r="F23" s="33"/>
      <c r="G23" s="33"/>
      <c r="H23" s="33"/>
      <c r="I23" s="111" t="s">
        <v>25</v>
      </c>
      <c r="J23" s="112" t="str">
        <f>IF('Rekapitulace stavby'!AN19="","",'Rekapitulace stavby'!AN19)</f>
        <v/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12" t="str">
        <f>IF('Rekapitulace stavby'!E20="","",'Rekapitulace stavby'!E20)</f>
        <v xml:space="preserve"> </v>
      </c>
      <c r="F24" s="33"/>
      <c r="G24" s="33"/>
      <c r="H24" s="33"/>
      <c r="I24" s="111" t="s">
        <v>27</v>
      </c>
      <c r="J24" s="112" t="str">
        <f>IF('Rekapitulace stavby'!AN20="","",'Rekapitulace stavby'!AN20)</f>
        <v/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11" t="s">
        <v>33</v>
      </c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4"/>
      <c r="B27" s="115"/>
      <c r="C27" s="114"/>
      <c r="D27" s="114"/>
      <c r="E27" s="292" t="s">
        <v>1</v>
      </c>
      <c r="F27" s="292"/>
      <c r="G27" s="292"/>
      <c r="H27" s="292"/>
      <c r="I27" s="114"/>
      <c r="J27" s="114"/>
      <c r="K27" s="114"/>
      <c r="L27" s="116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2" customFormat="1" ht="6.9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8"/>
      <c r="C29" s="33"/>
      <c r="D29" s="117"/>
      <c r="E29" s="117"/>
      <c r="F29" s="117"/>
      <c r="G29" s="117"/>
      <c r="H29" s="117"/>
      <c r="I29" s="117"/>
      <c r="J29" s="117"/>
      <c r="K29" s="117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8" t="s">
        <v>34</v>
      </c>
      <c r="E30" s="33"/>
      <c r="F30" s="33"/>
      <c r="G30" s="33"/>
      <c r="H30" s="33"/>
      <c r="I30" s="33"/>
      <c r="J30" s="119">
        <f>ROUND(J133,2)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8"/>
      <c r="C31" s="33"/>
      <c r="D31" s="117"/>
      <c r="E31" s="117"/>
      <c r="F31" s="117"/>
      <c r="G31" s="117"/>
      <c r="H31" s="117"/>
      <c r="I31" s="117"/>
      <c r="J31" s="117"/>
      <c r="K31" s="117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8"/>
      <c r="C32" s="33"/>
      <c r="D32" s="33"/>
      <c r="E32" s="33"/>
      <c r="F32" s="120" t="s">
        <v>36</v>
      </c>
      <c r="G32" s="33"/>
      <c r="H32" s="33"/>
      <c r="I32" s="120" t="s">
        <v>35</v>
      </c>
      <c r="J32" s="120" t="s">
        <v>37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8"/>
      <c r="C33" s="33"/>
      <c r="D33" s="121" t="s">
        <v>38</v>
      </c>
      <c r="E33" s="111" t="s">
        <v>39</v>
      </c>
      <c r="F33" s="122">
        <f>ROUND((SUM(BE133:BE277)),2)</f>
        <v>0</v>
      </c>
      <c r="G33" s="33"/>
      <c r="H33" s="33"/>
      <c r="I33" s="123">
        <v>0.21</v>
      </c>
      <c r="J33" s="122">
        <f>ROUND(((SUM(BE133:BE277))*I33),2)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8"/>
      <c r="C34" s="33"/>
      <c r="D34" s="33"/>
      <c r="E34" s="111" t="s">
        <v>40</v>
      </c>
      <c r="F34" s="122">
        <f>ROUND((SUM(BF133:BF277)),2)</f>
        <v>0</v>
      </c>
      <c r="G34" s="33"/>
      <c r="H34" s="33"/>
      <c r="I34" s="123">
        <v>0.15</v>
      </c>
      <c r="J34" s="122">
        <f>ROUND(((SUM(BF133:BF277))*I34),2)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8"/>
      <c r="C35" s="33"/>
      <c r="D35" s="33"/>
      <c r="E35" s="111" t="s">
        <v>41</v>
      </c>
      <c r="F35" s="122">
        <f>ROUND((SUM(BG133:BG277)),2)</f>
        <v>0</v>
      </c>
      <c r="G35" s="33"/>
      <c r="H35" s="33"/>
      <c r="I35" s="123">
        <v>0.21</v>
      </c>
      <c r="J35" s="122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8"/>
      <c r="C36" s="33"/>
      <c r="D36" s="33"/>
      <c r="E36" s="111" t="s">
        <v>42</v>
      </c>
      <c r="F36" s="122">
        <f>ROUND((SUM(BH133:BH277)),2)</f>
        <v>0</v>
      </c>
      <c r="G36" s="33"/>
      <c r="H36" s="33"/>
      <c r="I36" s="123">
        <v>0.15</v>
      </c>
      <c r="J36" s="122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8"/>
      <c r="C37" s="33"/>
      <c r="D37" s="33"/>
      <c r="E37" s="111" t="s">
        <v>43</v>
      </c>
      <c r="F37" s="122">
        <f>ROUND((SUM(BI133:BI277)),2)</f>
        <v>0</v>
      </c>
      <c r="G37" s="33"/>
      <c r="H37" s="33"/>
      <c r="I37" s="123">
        <v>0</v>
      </c>
      <c r="J37" s="122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24"/>
      <c r="D39" s="125" t="s">
        <v>44</v>
      </c>
      <c r="E39" s="126"/>
      <c r="F39" s="126"/>
      <c r="G39" s="127" t="s">
        <v>45</v>
      </c>
      <c r="H39" s="128" t="s">
        <v>46</v>
      </c>
      <c r="I39" s="126"/>
      <c r="J39" s="129">
        <f>SUM(J30:J37)</f>
        <v>0</v>
      </c>
      <c r="K39" s="130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50"/>
      <c r="D50" s="131" t="s">
        <v>47</v>
      </c>
      <c r="E50" s="132"/>
      <c r="F50" s="132"/>
      <c r="G50" s="131" t="s">
        <v>48</v>
      </c>
      <c r="H50" s="132"/>
      <c r="I50" s="132"/>
      <c r="J50" s="132"/>
      <c r="K50" s="132"/>
      <c r="L50" s="50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3.2">
      <c r="A61" s="33"/>
      <c r="B61" s="38"/>
      <c r="C61" s="33"/>
      <c r="D61" s="133" t="s">
        <v>49</v>
      </c>
      <c r="E61" s="134"/>
      <c r="F61" s="135" t="s">
        <v>50</v>
      </c>
      <c r="G61" s="133" t="s">
        <v>49</v>
      </c>
      <c r="H61" s="134"/>
      <c r="I61" s="134"/>
      <c r="J61" s="136" t="s">
        <v>50</v>
      </c>
      <c r="K61" s="134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3.2">
      <c r="A65" s="33"/>
      <c r="B65" s="38"/>
      <c r="C65" s="33"/>
      <c r="D65" s="131" t="s">
        <v>51</v>
      </c>
      <c r="E65" s="137"/>
      <c r="F65" s="137"/>
      <c r="G65" s="131" t="s">
        <v>52</v>
      </c>
      <c r="H65" s="137"/>
      <c r="I65" s="137"/>
      <c r="J65" s="137"/>
      <c r="K65" s="13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3.2">
      <c r="A76" s="33"/>
      <c r="B76" s="38"/>
      <c r="C76" s="33"/>
      <c r="D76" s="133" t="s">
        <v>49</v>
      </c>
      <c r="E76" s="134"/>
      <c r="F76" s="135" t="s">
        <v>50</v>
      </c>
      <c r="G76" s="133" t="s">
        <v>49</v>
      </c>
      <c r="H76" s="134"/>
      <c r="I76" s="134"/>
      <c r="J76" s="136" t="s">
        <v>50</v>
      </c>
      <c r="K76" s="134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138"/>
      <c r="C77" s="139"/>
      <c r="D77" s="139"/>
      <c r="E77" s="139"/>
      <c r="F77" s="139"/>
      <c r="G77" s="139"/>
      <c r="H77" s="139"/>
      <c r="I77" s="139"/>
      <c r="J77" s="139"/>
      <c r="K77" s="139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" customHeight="1">
      <c r="A81" s="33"/>
      <c r="B81" s="140"/>
      <c r="C81" s="141"/>
      <c r="D81" s="141"/>
      <c r="E81" s="141"/>
      <c r="F81" s="141"/>
      <c r="G81" s="141"/>
      <c r="H81" s="141"/>
      <c r="I81" s="141"/>
      <c r="J81" s="141"/>
      <c r="K81" s="141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" customHeight="1">
      <c r="A82" s="33"/>
      <c r="B82" s="34"/>
      <c r="C82" s="22" t="s">
        <v>97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284" t="str">
        <f>E7</f>
        <v>SŠ Albrechtova Český Těšín</v>
      </c>
      <c r="F85" s="285"/>
      <c r="G85" s="285"/>
      <c r="H85" s="285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95</v>
      </c>
      <c r="D86" s="35"/>
      <c r="E86" s="35"/>
      <c r="F86" s="35"/>
      <c r="G86" s="35"/>
      <c r="H86" s="35"/>
      <c r="I86" s="3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5"/>
      <c r="D87" s="35"/>
      <c r="E87" s="272" t="str">
        <f>E9</f>
        <v>SO 01 - Šikmé střechy- část A</v>
      </c>
      <c r="F87" s="283"/>
      <c r="G87" s="283"/>
      <c r="H87" s="283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5"/>
      <c r="E89" s="35"/>
      <c r="F89" s="26" t="str">
        <f>F12</f>
        <v xml:space="preserve"> </v>
      </c>
      <c r="G89" s="35"/>
      <c r="H89" s="35"/>
      <c r="I89" s="28" t="s">
        <v>22</v>
      </c>
      <c r="J89" s="65" t="str">
        <f>IF(J12="","",J12)</f>
        <v>26. 4. 2021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15" customHeight="1">
      <c r="A91" s="33"/>
      <c r="B91" s="34"/>
      <c r="C91" s="28" t="s">
        <v>24</v>
      </c>
      <c r="D91" s="35"/>
      <c r="E91" s="35"/>
      <c r="F91" s="26" t="str">
        <f>E15</f>
        <v>SŠ Albrechtova</v>
      </c>
      <c r="G91" s="35"/>
      <c r="H91" s="35"/>
      <c r="I91" s="28" t="s">
        <v>30</v>
      </c>
      <c r="J91" s="31" t="str">
        <f>E21</f>
        <v xml:space="preserve"> 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15" customHeight="1">
      <c r="A92" s="33"/>
      <c r="B92" s="34"/>
      <c r="C92" s="28" t="s">
        <v>28</v>
      </c>
      <c r="D92" s="35"/>
      <c r="E92" s="35"/>
      <c r="F92" s="26" t="str">
        <f>IF(E18="","",E18)</f>
        <v>Vyplň údaj</v>
      </c>
      <c r="G92" s="35"/>
      <c r="H92" s="35"/>
      <c r="I92" s="28" t="s">
        <v>32</v>
      </c>
      <c r="J92" s="31" t="str">
        <f>E24</f>
        <v xml:space="preserve"> 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42" t="s">
        <v>98</v>
      </c>
      <c r="D94" s="143"/>
      <c r="E94" s="143"/>
      <c r="F94" s="143"/>
      <c r="G94" s="143"/>
      <c r="H94" s="143"/>
      <c r="I94" s="143"/>
      <c r="J94" s="144" t="s">
        <v>99</v>
      </c>
      <c r="K94" s="143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8" customHeight="1">
      <c r="A96" s="33"/>
      <c r="B96" s="34"/>
      <c r="C96" s="145" t="s">
        <v>100</v>
      </c>
      <c r="D96" s="35"/>
      <c r="E96" s="35"/>
      <c r="F96" s="35"/>
      <c r="G96" s="35"/>
      <c r="H96" s="35"/>
      <c r="I96" s="35"/>
      <c r="J96" s="83">
        <f>J133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101</v>
      </c>
    </row>
    <row r="97" spans="2:12" s="9" customFormat="1" ht="24.9" customHeight="1">
      <c r="B97" s="146"/>
      <c r="C97" s="147"/>
      <c r="D97" s="148" t="s">
        <v>102</v>
      </c>
      <c r="E97" s="149"/>
      <c r="F97" s="149"/>
      <c r="G97" s="149"/>
      <c r="H97" s="149"/>
      <c r="I97" s="149"/>
      <c r="J97" s="150">
        <f>J134</f>
        <v>0</v>
      </c>
      <c r="K97" s="147"/>
      <c r="L97" s="151"/>
    </row>
    <row r="98" spans="2:12" s="10" customFormat="1" ht="19.95" customHeight="1">
      <c r="B98" s="152"/>
      <c r="C98" s="153"/>
      <c r="D98" s="154" t="s">
        <v>103</v>
      </c>
      <c r="E98" s="155"/>
      <c r="F98" s="155"/>
      <c r="G98" s="155"/>
      <c r="H98" s="155"/>
      <c r="I98" s="155"/>
      <c r="J98" s="156">
        <f>J135</f>
        <v>0</v>
      </c>
      <c r="K98" s="153"/>
      <c r="L98" s="157"/>
    </row>
    <row r="99" spans="2:12" s="10" customFormat="1" ht="19.95" customHeight="1">
      <c r="B99" s="152"/>
      <c r="C99" s="153"/>
      <c r="D99" s="154" t="s">
        <v>104</v>
      </c>
      <c r="E99" s="155"/>
      <c r="F99" s="155"/>
      <c r="G99" s="155"/>
      <c r="H99" s="155"/>
      <c r="I99" s="155"/>
      <c r="J99" s="156">
        <f>J140</f>
        <v>0</v>
      </c>
      <c r="K99" s="153"/>
      <c r="L99" s="157"/>
    </row>
    <row r="100" spans="2:12" s="9" customFormat="1" ht="24.9" customHeight="1">
      <c r="B100" s="146"/>
      <c r="C100" s="147"/>
      <c r="D100" s="148" t="s">
        <v>105</v>
      </c>
      <c r="E100" s="149"/>
      <c r="F100" s="149"/>
      <c r="G100" s="149"/>
      <c r="H100" s="149"/>
      <c r="I100" s="149"/>
      <c r="J100" s="150">
        <f>J152</f>
        <v>0</v>
      </c>
      <c r="K100" s="147"/>
      <c r="L100" s="151"/>
    </row>
    <row r="101" spans="2:12" s="9" customFormat="1" ht="24.9" customHeight="1">
      <c r="B101" s="146"/>
      <c r="C101" s="147"/>
      <c r="D101" s="148" t="s">
        <v>106</v>
      </c>
      <c r="E101" s="149"/>
      <c r="F101" s="149"/>
      <c r="G101" s="149"/>
      <c r="H101" s="149"/>
      <c r="I101" s="149"/>
      <c r="J101" s="150">
        <f>J168</f>
        <v>0</v>
      </c>
      <c r="K101" s="147"/>
      <c r="L101" s="151"/>
    </row>
    <row r="102" spans="2:12" s="9" customFormat="1" ht="24.9" customHeight="1">
      <c r="B102" s="146"/>
      <c r="C102" s="147"/>
      <c r="D102" s="148" t="s">
        <v>107</v>
      </c>
      <c r="E102" s="149"/>
      <c r="F102" s="149"/>
      <c r="G102" s="149"/>
      <c r="H102" s="149"/>
      <c r="I102" s="149"/>
      <c r="J102" s="150">
        <f>J175</f>
        <v>0</v>
      </c>
      <c r="K102" s="147"/>
      <c r="L102" s="151"/>
    </row>
    <row r="103" spans="2:12" s="9" customFormat="1" ht="24.9" customHeight="1">
      <c r="B103" s="146"/>
      <c r="C103" s="147"/>
      <c r="D103" s="148" t="s">
        <v>108</v>
      </c>
      <c r="E103" s="149"/>
      <c r="F103" s="149"/>
      <c r="G103" s="149"/>
      <c r="H103" s="149"/>
      <c r="I103" s="149"/>
      <c r="J103" s="150">
        <f>J180</f>
        <v>0</v>
      </c>
      <c r="K103" s="147"/>
      <c r="L103" s="151"/>
    </row>
    <row r="104" spans="2:12" s="9" customFormat="1" ht="24.9" customHeight="1">
      <c r="B104" s="146"/>
      <c r="C104" s="147"/>
      <c r="D104" s="148" t="s">
        <v>109</v>
      </c>
      <c r="E104" s="149"/>
      <c r="F104" s="149"/>
      <c r="G104" s="149"/>
      <c r="H104" s="149"/>
      <c r="I104" s="149"/>
      <c r="J104" s="150">
        <f>J183</f>
        <v>0</v>
      </c>
      <c r="K104" s="147"/>
      <c r="L104" s="151"/>
    </row>
    <row r="105" spans="2:12" s="9" customFormat="1" ht="24.9" customHeight="1">
      <c r="B105" s="146"/>
      <c r="C105" s="147"/>
      <c r="D105" s="148" t="s">
        <v>110</v>
      </c>
      <c r="E105" s="149"/>
      <c r="F105" s="149"/>
      <c r="G105" s="149"/>
      <c r="H105" s="149"/>
      <c r="I105" s="149"/>
      <c r="J105" s="150">
        <f>J186</f>
        <v>0</v>
      </c>
      <c r="K105" s="147"/>
      <c r="L105" s="151"/>
    </row>
    <row r="106" spans="2:12" s="10" customFormat="1" ht="19.95" customHeight="1">
      <c r="B106" s="152"/>
      <c r="C106" s="153"/>
      <c r="D106" s="154" t="s">
        <v>111</v>
      </c>
      <c r="E106" s="155"/>
      <c r="F106" s="155"/>
      <c r="G106" s="155"/>
      <c r="H106" s="155"/>
      <c r="I106" s="155"/>
      <c r="J106" s="156">
        <f>J187</f>
        <v>0</v>
      </c>
      <c r="K106" s="153"/>
      <c r="L106" s="157"/>
    </row>
    <row r="107" spans="2:12" s="10" customFormat="1" ht="19.95" customHeight="1">
      <c r="B107" s="152"/>
      <c r="C107" s="153"/>
      <c r="D107" s="154" t="s">
        <v>112</v>
      </c>
      <c r="E107" s="155"/>
      <c r="F107" s="155"/>
      <c r="G107" s="155"/>
      <c r="H107" s="155"/>
      <c r="I107" s="155"/>
      <c r="J107" s="156">
        <f>J190</f>
        <v>0</v>
      </c>
      <c r="K107" s="153"/>
      <c r="L107" s="157"/>
    </row>
    <row r="108" spans="2:12" s="10" customFormat="1" ht="19.95" customHeight="1">
      <c r="B108" s="152"/>
      <c r="C108" s="153"/>
      <c r="D108" s="154" t="s">
        <v>113</v>
      </c>
      <c r="E108" s="155"/>
      <c r="F108" s="155"/>
      <c r="G108" s="155"/>
      <c r="H108" s="155"/>
      <c r="I108" s="155"/>
      <c r="J108" s="156">
        <f>J196</f>
        <v>0</v>
      </c>
      <c r="K108" s="153"/>
      <c r="L108" s="157"/>
    </row>
    <row r="109" spans="2:12" s="10" customFormat="1" ht="19.95" customHeight="1">
      <c r="B109" s="152"/>
      <c r="C109" s="153"/>
      <c r="D109" s="154" t="s">
        <v>114</v>
      </c>
      <c r="E109" s="155"/>
      <c r="F109" s="155"/>
      <c r="G109" s="155"/>
      <c r="H109" s="155"/>
      <c r="I109" s="155"/>
      <c r="J109" s="156">
        <f>J208</f>
        <v>0</v>
      </c>
      <c r="K109" s="153"/>
      <c r="L109" s="157"/>
    </row>
    <row r="110" spans="2:12" s="10" customFormat="1" ht="19.95" customHeight="1">
      <c r="B110" s="152"/>
      <c r="C110" s="153"/>
      <c r="D110" s="154" t="s">
        <v>115</v>
      </c>
      <c r="E110" s="155"/>
      <c r="F110" s="155"/>
      <c r="G110" s="155"/>
      <c r="H110" s="155"/>
      <c r="I110" s="155"/>
      <c r="J110" s="156">
        <f>J234</f>
        <v>0</v>
      </c>
      <c r="K110" s="153"/>
      <c r="L110" s="157"/>
    </row>
    <row r="111" spans="2:12" s="10" customFormat="1" ht="19.95" customHeight="1">
      <c r="B111" s="152"/>
      <c r="C111" s="153"/>
      <c r="D111" s="154" t="s">
        <v>116</v>
      </c>
      <c r="E111" s="155"/>
      <c r="F111" s="155"/>
      <c r="G111" s="155"/>
      <c r="H111" s="155"/>
      <c r="I111" s="155"/>
      <c r="J111" s="156">
        <f>J239</f>
        <v>0</v>
      </c>
      <c r="K111" s="153"/>
      <c r="L111" s="157"/>
    </row>
    <row r="112" spans="2:12" s="10" customFormat="1" ht="19.95" customHeight="1">
      <c r="B112" s="152"/>
      <c r="C112" s="153"/>
      <c r="D112" s="154" t="s">
        <v>117</v>
      </c>
      <c r="E112" s="155"/>
      <c r="F112" s="155"/>
      <c r="G112" s="155"/>
      <c r="H112" s="155"/>
      <c r="I112" s="155"/>
      <c r="J112" s="156">
        <f>J260</f>
        <v>0</v>
      </c>
      <c r="K112" s="153"/>
      <c r="L112" s="157"/>
    </row>
    <row r="113" spans="2:12" s="9" customFormat="1" ht="24.9" customHeight="1">
      <c r="B113" s="146"/>
      <c r="C113" s="147"/>
      <c r="D113" s="148" t="s">
        <v>118</v>
      </c>
      <c r="E113" s="149"/>
      <c r="F113" s="149"/>
      <c r="G113" s="149"/>
      <c r="H113" s="149"/>
      <c r="I113" s="149"/>
      <c r="J113" s="150">
        <f>J267</f>
        <v>0</v>
      </c>
      <c r="K113" s="147"/>
      <c r="L113" s="151"/>
    </row>
    <row r="114" spans="1:31" s="2" customFormat="1" ht="21.75" customHeight="1">
      <c r="A114" s="33"/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" customHeight="1">
      <c r="A115" s="33"/>
      <c r="B115" s="53"/>
      <c r="C115" s="54"/>
      <c r="D115" s="54"/>
      <c r="E115" s="54"/>
      <c r="F115" s="54"/>
      <c r="G115" s="54"/>
      <c r="H115" s="54"/>
      <c r="I115" s="54"/>
      <c r="J115" s="54"/>
      <c r="K115" s="54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9" spans="1:31" s="2" customFormat="1" ht="6.9" customHeight="1">
      <c r="A119" s="33"/>
      <c r="B119" s="55"/>
      <c r="C119" s="56"/>
      <c r="D119" s="56"/>
      <c r="E119" s="56"/>
      <c r="F119" s="56"/>
      <c r="G119" s="56"/>
      <c r="H119" s="56"/>
      <c r="I119" s="56"/>
      <c r="J119" s="56"/>
      <c r="K119" s="56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24.9" customHeight="1">
      <c r="A120" s="33"/>
      <c r="B120" s="34"/>
      <c r="C120" s="22" t="s">
        <v>119</v>
      </c>
      <c r="D120" s="35"/>
      <c r="E120" s="35"/>
      <c r="F120" s="35"/>
      <c r="G120" s="35"/>
      <c r="H120" s="35"/>
      <c r="I120" s="35"/>
      <c r="J120" s="35"/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6.9" customHeight="1">
      <c r="A121" s="33"/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2" customHeight="1">
      <c r="A122" s="33"/>
      <c r="B122" s="34"/>
      <c r="C122" s="28" t="s">
        <v>16</v>
      </c>
      <c r="D122" s="35"/>
      <c r="E122" s="35"/>
      <c r="F122" s="35"/>
      <c r="G122" s="35"/>
      <c r="H122" s="35"/>
      <c r="I122" s="35"/>
      <c r="J122" s="35"/>
      <c r="K122" s="35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6.5" customHeight="1">
      <c r="A123" s="33"/>
      <c r="B123" s="34"/>
      <c r="C123" s="35"/>
      <c r="D123" s="35"/>
      <c r="E123" s="284" t="str">
        <f>E7</f>
        <v>SŠ Albrechtova Český Těšín</v>
      </c>
      <c r="F123" s="285"/>
      <c r="G123" s="285"/>
      <c r="H123" s="285"/>
      <c r="I123" s="35"/>
      <c r="J123" s="35"/>
      <c r="K123" s="35"/>
      <c r="L123" s="50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2" customHeight="1">
      <c r="A124" s="33"/>
      <c r="B124" s="34"/>
      <c r="C124" s="28" t="s">
        <v>95</v>
      </c>
      <c r="D124" s="35"/>
      <c r="E124" s="35"/>
      <c r="F124" s="35"/>
      <c r="G124" s="35"/>
      <c r="H124" s="35"/>
      <c r="I124" s="35"/>
      <c r="J124" s="35"/>
      <c r="K124" s="35"/>
      <c r="L124" s="50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6.5" customHeight="1">
      <c r="A125" s="33"/>
      <c r="B125" s="34"/>
      <c r="C125" s="35"/>
      <c r="D125" s="35"/>
      <c r="E125" s="272" t="str">
        <f>E9</f>
        <v>SO 01 - Šikmé střechy- část A</v>
      </c>
      <c r="F125" s="283"/>
      <c r="G125" s="283"/>
      <c r="H125" s="283"/>
      <c r="I125" s="35"/>
      <c r="J125" s="35"/>
      <c r="K125" s="35"/>
      <c r="L125" s="50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6.9" customHeight="1">
      <c r="A126" s="33"/>
      <c r="B126" s="34"/>
      <c r="C126" s="35"/>
      <c r="D126" s="35"/>
      <c r="E126" s="35"/>
      <c r="F126" s="35"/>
      <c r="G126" s="35"/>
      <c r="H126" s="35"/>
      <c r="I126" s="35"/>
      <c r="J126" s="35"/>
      <c r="K126" s="35"/>
      <c r="L126" s="50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2" customHeight="1">
      <c r="A127" s="33"/>
      <c r="B127" s="34"/>
      <c r="C127" s="28" t="s">
        <v>20</v>
      </c>
      <c r="D127" s="35"/>
      <c r="E127" s="35"/>
      <c r="F127" s="26" t="str">
        <f>F12</f>
        <v xml:space="preserve"> </v>
      </c>
      <c r="G127" s="35"/>
      <c r="H127" s="35"/>
      <c r="I127" s="28" t="s">
        <v>22</v>
      </c>
      <c r="J127" s="65" t="str">
        <f>IF(J12="","",J12)</f>
        <v>26. 4. 2021</v>
      </c>
      <c r="K127" s="35"/>
      <c r="L127" s="50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6.9" customHeight="1">
      <c r="A128" s="33"/>
      <c r="B128" s="34"/>
      <c r="C128" s="35"/>
      <c r="D128" s="35"/>
      <c r="E128" s="35"/>
      <c r="F128" s="35"/>
      <c r="G128" s="35"/>
      <c r="H128" s="35"/>
      <c r="I128" s="35"/>
      <c r="J128" s="35"/>
      <c r="K128" s="35"/>
      <c r="L128" s="50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2" customFormat="1" ht="15.15" customHeight="1">
      <c r="A129" s="33"/>
      <c r="B129" s="34"/>
      <c r="C129" s="28" t="s">
        <v>24</v>
      </c>
      <c r="D129" s="35"/>
      <c r="E129" s="35"/>
      <c r="F129" s="26" t="str">
        <f>E15</f>
        <v>SŠ Albrechtova</v>
      </c>
      <c r="G129" s="35"/>
      <c r="H129" s="35"/>
      <c r="I129" s="28" t="s">
        <v>30</v>
      </c>
      <c r="J129" s="31" t="str">
        <f>E21</f>
        <v xml:space="preserve"> </v>
      </c>
      <c r="K129" s="35"/>
      <c r="L129" s="50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31" s="2" customFormat="1" ht="15.15" customHeight="1">
      <c r="A130" s="33"/>
      <c r="B130" s="34"/>
      <c r="C130" s="28" t="s">
        <v>28</v>
      </c>
      <c r="D130" s="35"/>
      <c r="E130" s="35"/>
      <c r="F130" s="26" t="str">
        <f>IF(E18="","",E18)</f>
        <v>Vyplň údaj</v>
      </c>
      <c r="G130" s="35"/>
      <c r="H130" s="35"/>
      <c r="I130" s="28" t="s">
        <v>32</v>
      </c>
      <c r="J130" s="31" t="str">
        <f>E24</f>
        <v xml:space="preserve"> </v>
      </c>
      <c r="K130" s="35"/>
      <c r="L130" s="50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31" s="2" customFormat="1" ht="10.35" customHeight="1">
      <c r="A131" s="33"/>
      <c r="B131" s="34"/>
      <c r="C131" s="35"/>
      <c r="D131" s="35"/>
      <c r="E131" s="35"/>
      <c r="F131" s="35"/>
      <c r="G131" s="35"/>
      <c r="H131" s="35"/>
      <c r="I131" s="35"/>
      <c r="J131" s="35"/>
      <c r="K131" s="35"/>
      <c r="L131" s="50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31" s="11" customFormat="1" ht="29.25" customHeight="1">
      <c r="A132" s="158"/>
      <c r="B132" s="159"/>
      <c r="C132" s="160" t="s">
        <v>120</v>
      </c>
      <c r="D132" s="161" t="s">
        <v>59</v>
      </c>
      <c r="E132" s="161" t="s">
        <v>55</v>
      </c>
      <c r="F132" s="161" t="s">
        <v>56</v>
      </c>
      <c r="G132" s="161" t="s">
        <v>121</v>
      </c>
      <c r="H132" s="161" t="s">
        <v>122</v>
      </c>
      <c r="I132" s="161" t="s">
        <v>123</v>
      </c>
      <c r="J132" s="162" t="s">
        <v>99</v>
      </c>
      <c r="K132" s="163" t="s">
        <v>124</v>
      </c>
      <c r="L132" s="164"/>
      <c r="M132" s="74" t="s">
        <v>1</v>
      </c>
      <c r="N132" s="75" t="s">
        <v>38</v>
      </c>
      <c r="O132" s="75" t="s">
        <v>125</v>
      </c>
      <c r="P132" s="75" t="s">
        <v>126</v>
      </c>
      <c r="Q132" s="75" t="s">
        <v>127</v>
      </c>
      <c r="R132" s="75" t="s">
        <v>128</v>
      </c>
      <c r="S132" s="75" t="s">
        <v>129</v>
      </c>
      <c r="T132" s="76" t="s">
        <v>130</v>
      </c>
      <c r="U132" s="158"/>
      <c r="V132" s="158"/>
      <c r="W132" s="158"/>
      <c r="X132" s="158"/>
      <c r="Y132" s="158"/>
      <c r="Z132" s="158"/>
      <c r="AA132" s="158"/>
      <c r="AB132" s="158"/>
      <c r="AC132" s="158"/>
      <c r="AD132" s="158"/>
      <c r="AE132" s="158"/>
    </row>
    <row r="133" spans="1:63" s="2" customFormat="1" ht="22.8" customHeight="1">
      <c r="A133" s="33"/>
      <c r="B133" s="34"/>
      <c r="C133" s="81" t="s">
        <v>131</v>
      </c>
      <c r="D133" s="35"/>
      <c r="E133" s="35"/>
      <c r="F133" s="35"/>
      <c r="G133" s="35"/>
      <c r="H133" s="35"/>
      <c r="I133" s="35"/>
      <c r="J133" s="165">
        <f>BK133</f>
        <v>0</v>
      </c>
      <c r="K133" s="35"/>
      <c r="L133" s="38"/>
      <c r="M133" s="77"/>
      <c r="N133" s="166"/>
      <c r="O133" s="78"/>
      <c r="P133" s="167">
        <f>P134+P152+P168+P175+P180+P183+P186+P267</f>
        <v>0</v>
      </c>
      <c r="Q133" s="78"/>
      <c r="R133" s="167">
        <f>R134+R152+R168+R175+R180+R183+R186+R267</f>
        <v>22.895762910000002</v>
      </c>
      <c r="S133" s="78"/>
      <c r="T133" s="168">
        <f>T134+T152+T168+T175+T180+T183+T186+T267</f>
        <v>32.19089725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6" t="s">
        <v>73</v>
      </c>
      <c r="AU133" s="16" t="s">
        <v>101</v>
      </c>
      <c r="BK133" s="169">
        <f>BK134+BK152+BK168+BK175+BK180+BK183+BK186+BK267</f>
        <v>0</v>
      </c>
    </row>
    <row r="134" spans="2:63" s="12" customFormat="1" ht="25.95" customHeight="1">
      <c r="B134" s="170"/>
      <c r="C134" s="171"/>
      <c r="D134" s="172" t="s">
        <v>73</v>
      </c>
      <c r="E134" s="173" t="s">
        <v>132</v>
      </c>
      <c r="F134" s="173" t="s">
        <v>133</v>
      </c>
      <c r="G134" s="171"/>
      <c r="H134" s="171"/>
      <c r="I134" s="174"/>
      <c r="J134" s="175">
        <f>BK134</f>
        <v>0</v>
      </c>
      <c r="K134" s="171"/>
      <c r="L134" s="176"/>
      <c r="M134" s="177"/>
      <c r="N134" s="178"/>
      <c r="O134" s="178"/>
      <c r="P134" s="179">
        <f>P135+P140</f>
        <v>0</v>
      </c>
      <c r="Q134" s="178"/>
      <c r="R134" s="179">
        <f>R135+R140</f>
        <v>0</v>
      </c>
      <c r="S134" s="178"/>
      <c r="T134" s="180">
        <f>T135+T140</f>
        <v>0</v>
      </c>
      <c r="AR134" s="181" t="s">
        <v>82</v>
      </c>
      <c r="AT134" s="182" t="s">
        <v>73</v>
      </c>
      <c r="AU134" s="182" t="s">
        <v>74</v>
      </c>
      <c r="AY134" s="181" t="s">
        <v>134</v>
      </c>
      <c r="BK134" s="183">
        <f>BK135+BK140</f>
        <v>0</v>
      </c>
    </row>
    <row r="135" spans="2:63" s="12" customFormat="1" ht="22.8" customHeight="1">
      <c r="B135" s="170"/>
      <c r="C135" s="171"/>
      <c r="D135" s="172" t="s">
        <v>73</v>
      </c>
      <c r="E135" s="184" t="s">
        <v>135</v>
      </c>
      <c r="F135" s="184" t="s">
        <v>136</v>
      </c>
      <c r="G135" s="171"/>
      <c r="H135" s="171"/>
      <c r="I135" s="174"/>
      <c r="J135" s="185">
        <f>BK135</f>
        <v>0</v>
      </c>
      <c r="K135" s="171"/>
      <c r="L135" s="176"/>
      <c r="M135" s="177"/>
      <c r="N135" s="178"/>
      <c r="O135" s="178"/>
      <c r="P135" s="179">
        <f>SUM(P136:P139)</f>
        <v>0</v>
      </c>
      <c r="Q135" s="178"/>
      <c r="R135" s="179">
        <f>SUM(R136:R139)</f>
        <v>0</v>
      </c>
      <c r="S135" s="178"/>
      <c r="T135" s="180">
        <f>SUM(T136:T139)</f>
        <v>0</v>
      </c>
      <c r="AR135" s="181" t="s">
        <v>82</v>
      </c>
      <c r="AT135" s="182" t="s">
        <v>73</v>
      </c>
      <c r="AU135" s="182" t="s">
        <v>82</v>
      </c>
      <c r="AY135" s="181" t="s">
        <v>134</v>
      </c>
      <c r="BK135" s="183">
        <f>SUM(BK136:BK139)</f>
        <v>0</v>
      </c>
    </row>
    <row r="136" spans="1:65" s="2" customFormat="1" ht="16.5" customHeight="1">
      <c r="A136" s="33"/>
      <c r="B136" s="34"/>
      <c r="C136" s="186" t="s">
        <v>137</v>
      </c>
      <c r="D136" s="186" t="s">
        <v>138</v>
      </c>
      <c r="E136" s="187" t="s">
        <v>139</v>
      </c>
      <c r="F136" s="188" t="s">
        <v>140</v>
      </c>
      <c r="G136" s="189" t="s">
        <v>141</v>
      </c>
      <c r="H136" s="190">
        <v>1</v>
      </c>
      <c r="I136" s="191"/>
      <c r="J136" s="192">
        <f>ROUND(I136*H136,2)</f>
        <v>0</v>
      </c>
      <c r="K136" s="193"/>
      <c r="L136" s="38"/>
      <c r="M136" s="194" t="s">
        <v>1</v>
      </c>
      <c r="N136" s="195" t="s">
        <v>39</v>
      </c>
      <c r="O136" s="70"/>
      <c r="P136" s="196">
        <f>O136*H136</f>
        <v>0</v>
      </c>
      <c r="Q136" s="196">
        <v>0</v>
      </c>
      <c r="R136" s="196">
        <f>Q136*H136</f>
        <v>0</v>
      </c>
      <c r="S136" s="196">
        <v>0</v>
      </c>
      <c r="T136" s="197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98" t="s">
        <v>142</v>
      </c>
      <c r="AT136" s="198" t="s">
        <v>138</v>
      </c>
      <c r="AU136" s="198" t="s">
        <v>84</v>
      </c>
      <c r="AY136" s="16" t="s">
        <v>134</v>
      </c>
      <c r="BE136" s="199">
        <f>IF(N136="základní",J136,0)</f>
        <v>0</v>
      </c>
      <c r="BF136" s="199">
        <f>IF(N136="snížená",J136,0)</f>
        <v>0</v>
      </c>
      <c r="BG136" s="199">
        <f>IF(N136="zákl. přenesená",J136,0)</f>
        <v>0</v>
      </c>
      <c r="BH136" s="199">
        <f>IF(N136="sníž. přenesená",J136,0)</f>
        <v>0</v>
      </c>
      <c r="BI136" s="199">
        <f>IF(N136="nulová",J136,0)</f>
        <v>0</v>
      </c>
      <c r="BJ136" s="16" t="s">
        <v>82</v>
      </c>
      <c r="BK136" s="199">
        <f>ROUND(I136*H136,2)</f>
        <v>0</v>
      </c>
      <c r="BL136" s="16" t="s">
        <v>142</v>
      </c>
      <c r="BM136" s="198" t="s">
        <v>143</v>
      </c>
    </row>
    <row r="137" spans="1:65" s="2" customFormat="1" ht="16.5" customHeight="1">
      <c r="A137" s="33"/>
      <c r="B137" s="34"/>
      <c r="C137" s="186" t="s">
        <v>144</v>
      </c>
      <c r="D137" s="186" t="s">
        <v>138</v>
      </c>
      <c r="E137" s="187" t="s">
        <v>145</v>
      </c>
      <c r="F137" s="188" t="s">
        <v>146</v>
      </c>
      <c r="G137" s="189" t="s">
        <v>147</v>
      </c>
      <c r="H137" s="190">
        <v>1</v>
      </c>
      <c r="I137" s="191"/>
      <c r="J137" s="192">
        <f>ROUND(I137*H137,2)</f>
        <v>0</v>
      </c>
      <c r="K137" s="193"/>
      <c r="L137" s="38"/>
      <c r="M137" s="194" t="s">
        <v>1</v>
      </c>
      <c r="N137" s="195" t="s">
        <v>39</v>
      </c>
      <c r="O137" s="70"/>
      <c r="P137" s="196">
        <f>O137*H137</f>
        <v>0</v>
      </c>
      <c r="Q137" s="196">
        <v>0</v>
      </c>
      <c r="R137" s="196">
        <f>Q137*H137</f>
        <v>0</v>
      </c>
      <c r="S137" s="196">
        <v>0</v>
      </c>
      <c r="T137" s="197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98" t="s">
        <v>142</v>
      </c>
      <c r="AT137" s="198" t="s">
        <v>138</v>
      </c>
      <c r="AU137" s="198" t="s">
        <v>84</v>
      </c>
      <c r="AY137" s="16" t="s">
        <v>134</v>
      </c>
      <c r="BE137" s="199">
        <f>IF(N137="základní",J137,0)</f>
        <v>0</v>
      </c>
      <c r="BF137" s="199">
        <f>IF(N137="snížená",J137,0)</f>
        <v>0</v>
      </c>
      <c r="BG137" s="199">
        <f>IF(N137="zákl. přenesená",J137,0)</f>
        <v>0</v>
      </c>
      <c r="BH137" s="199">
        <f>IF(N137="sníž. přenesená",J137,0)</f>
        <v>0</v>
      </c>
      <c r="BI137" s="199">
        <f>IF(N137="nulová",J137,0)</f>
        <v>0</v>
      </c>
      <c r="BJ137" s="16" t="s">
        <v>82</v>
      </c>
      <c r="BK137" s="199">
        <f>ROUND(I137*H137,2)</f>
        <v>0</v>
      </c>
      <c r="BL137" s="16" t="s">
        <v>142</v>
      </c>
      <c r="BM137" s="198" t="s">
        <v>148</v>
      </c>
    </row>
    <row r="138" spans="1:65" s="2" customFormat="1" ht="16.5" customHeight="1">
      <c r="A138" s="33"/>
      <c r="B138" s="34"/>
      <c r="C138" s="186" t="s">
        <v>149</v>
      </c>
      <c r="D138" s="186" t="s">
        <v>138</v>
      </c>
      <c r="E138" s="187" t="s">
        <v>150</v>
      </c>
      <c r="F138" s="188" t="s">
        <v>151</v>
      </c>
      <c r="G138" s="189" t="s">
        <v>152</v>
      </c>
      <c r="H138" s="190">
        <v>204</v>
      </c>
      <c r="I138" s="191"/>
      <c r="J138" s="192">
        <f>ROUND(I138*H138,2)</f>
        <v>0</v>
      </c>
      <c r="K138" s="193"/>
      <c r="L138" s="38"/>
      <c r="M138" s="194" t="s">
        <v>1</v>
      </c>
      <c r="N138" s="195" t="s">
        <v>39</v>
      </c>
      <c r="O138" s="70"/>
      <c r="P138" s="196">
        <f>O138*H138</f>
        <v>0</v>
      </c>
      <c r="Q138" s="196">
        <v>0</v>
      </c>
      <c r="R138" s="196">
        <f>Q138*H138</f>
        <v>0</v>
      </c>
      <c r="S138" s="196">
        <v>0</v>
      </c>
      <c r="T138" s="197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98" t="s">
        <v>142</v>
      </c>
      <c r="AT138" s="198" t="s">
        <v>138</v>
      </c>
      <c r="AU138" s="198" t="s">
        <v>84</v>
      </c>
      <c r="AY138" s="16" t="s">
        <v>134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16" t="s">
        <v>82</v>
      </c>
      <c r="BK138" s="199">
        <f>ROUND(I138*H138,2)</f>
        <v>0</v>
      </c>
      <c r="BL138" s="16" t="s">
        <v>142</v>
      </c>
      <c r="BM138" s="198" t="s">
        <v>153</v>
      </c>
    </row>
    <row r="139" spans="1:65" s="2" customFormat="1" ht="16.5" customHeight="1">
      <c r="A139" s="33"/>
      <c r="B139" s="34"/>
      <c r="C139" s="186" t="s">
        <v>154</v>
      </c>
      <c r="D139" s="186" t="s">
        <v>138</v>
      </c>
      <c r="E139" s="187" t="s">
        <v>155</v>
      </c>
      <c r="F139" s="188" t="s">
        <v>156</v>
      </c>
      <c r="G139" s="189" t="s">
        <v>147</v>
      </c>
      <c r="H139" s="190">
        <v>1</v>
      </c>
      <c r="I139" s="191"/>
      <c r="J139" s="192">
        <f>ROUND(I139*H139,2)</f>
        <v>0</v>
      </c>
      <c r="K139" s="193"/>
      <c r="L139" s="38"/>
      <c r="M139" s="194" t="s">
        <v>1</v>
      </c>
      <c r="N139" s="195" t="s">
        <v>39</v>
      </c>
      <c r="O139" s="70"/>
      <c r="P139" s="196">
        <f>O139*H139</f>
        <v>0</v>
      </c>
      <c r="Q139" s="196">
        <v>0</v>
      </c>
      <c r="R139" s="196">
        <f>Q139*H139</f>
        <v>0</v>
      </c>
      <c r="S139" s="196">
        <v>0</v>
      </c>
      <c r="T139" s="197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98" t="s">
        <v>142</v>
      </c>
      <c r="AT139" s="198" t="s">
        <v>138</v>
      </c>
      <c r="AU139" s="198" t="s">
        <v>84</v>
      </c>
      <c r="AY139" s="16" t="s">
        <v>134</v>
      </c>
      <c r="BE139" s="199">
        <f>IF(N139="základní",J139,0)</f>
        <v>0</v>
      </c>
      <c r="BF139" s="199">
        <f>IF(N139="snížená",J139,0)</f>
        <v>0</v>
      </c>
      <c r="BG139" s="199">
        <f>IF(N139="zákl. přenesená",J139,0)</f>
        <v>0</v>
      </c>
      <c r="BH139" s="199">
        <f>IF(N139="sníž. přenesená",J139,0)</f>
        <v>0</v>
      </c>
      <c r="BI139" s="199">
        <f>IF(N139="nulová",J139,0)</f>
        <v>0</v>
      </c>
      <c r="BJ139" s="16" t="s">
        <v>82</v>
      </c>
      <c r="BK139" s="199">
        <f>ROUND(I139*H139,2)</f>
        <v>0</v>
      </c>
      <c r="BL139" s="16" t="s">
        <v>142</v>
      </c>
      <c r="BM139" s="198" t="s">
        <v>157</v>
      </c>
    </row>
    <row r="140" spans="2:63" s="12" customFormat="1" ht="22.8" customHeight="1">
      <c r="B140" s="170"/>
      <c r="C140" s="171"/>
      <c r="D140" s="172" t="s">
        <v>73</v>
      </c>
      <c r="E140" s="184" t="s">
        <v>158</v>
      </c>
      <c r="F140" s="184" t="s">
        <v>159</v>
      </c>
      <c r="G140" s="171"/>
      <c r="H140" s="171"/>
      <c r="I140" s="174"/>
      <c r="J140" s="185">
        <f>BK140</f>
        <v>0</v>
      </c>
      <c r="K140" s="171"/>
      <c r="L140" s="176"/>
      <c r="M140" s="177"/>
      <c r="N140" s="178"/>
      <c r="O140" s="178"/>
      <c r="P140" s="179">
        <f>SUM(P141:P151)</f>
        <v>0</v>
      </c>
      <c r="Q140" s="178"/>
      <c r="R140" s="179">
        <f>SUM(R141:R151)</f>
        <v>0</v>
      </c>
      <c r="S140" s="178"/>
      <c r="T140" s="180">
        <f>SUM(T141:T151)</f>
        <v>0</v>
      </c>
      <c r="AR140" s="181" t="s">
        <v>82</v>
      </c>
      <c r="AT140" s="182" t="s">
        <v>73</v>
      </c>
      <c r="AU140" s="182" t="s">
        <v>82</v>
      </c>
      <c r="AY140" s="181" t="s">
        <v>134</v>
      </c>
      <c r="BK140" s="183">
        <f>SUM(BK141:BK151)</f>
        <v>0</v>
      </c>
    </row>
    <row r="141" spans="1:65" s="2" customFormat="1" ht="33" customHeight="1">
      <c r="A141" s="33"/>
      <c r="B141" s="34"/>
      <c r="C141" s="186" t="s">
        <v>82</v>
      </c>
      <c r="D141" s="186" t="s">
        <v>138</v>
      </c>
      <c r="E141" s="187" t="s">
        <v>160</v>
      </c>
      <c r="F141" s="188" t="s">
        <v>161</v>
      </c>
      <c r="G141" s="189" t="s">
        <v>162</v>
      </c>
      <c r="H141" s="190">
        <v>2740</v>
      </c>
      <c r="I141" s="191"/>
      <c r="J141" s="192">
        <f aca="true" t="shared" si="0" ref="J141:J151">ROUND(I141*H141,2)</f>
        <v>0</v>
      </c>
      <c r="K141" s="193"/>
      <c r="L141" s="38"/>
      <c r="M141" s="194" t="s">
        <v>1</v>
      </c>
      <c r="N141" s="195" t="s">
        <v>39</v>
      </c>
      <c r="O141" s="70"/>
      <c r="P141" s="196">
        <f aca="true" t="shared" si="1" ref="P141:P151">O141*H141</f>
        <v>0</v>
      </c>
      <c r="Q141" s="196">
        <v>0</v>
      </c>
      <c r="R141" s="196">
        <f aca="true" t="shared" si="2" ref="R141:R151">Q141*H141</f>
        <v>0</v>
      </c>
      <c r="S141" s="196">
        <v>0</v>
      </c>
      <c r="T141" s="197">
        <f aca="true" t="shared" si="3" ref="T141:T151"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98" t="s">
        <v>142</v>
      </c>
      <c r="AT141" s="198" t="s">
        <v>138</v>
      </c>
      <c r="AU141" s="198" t="s">
        <v>84</v>
      </c>
      <c r="AY141" s="16" t="s">
        <v>134</v>
      </c>
      <c r="BE141" s="199">
        <f aca="true" t="shared" si="4" ref="BE141:BE151">IF(N141="základní",J141,0)</f>
        <v>0</v>
      </c>
      <c r="BF141" s="199">
        <f aca="true" t="shared" si="5" ref="BF141:BF151">IF(N141="snížená",J141,0)</f>
        <v>0</v>
      </c>
      <c r="BG141" s="199">
        <f aca="true" t="shared" si="6" ref="BG141:BG151">IF(N141="zákl. přenesená",J141,0)</f>
        <v>0</v>
      </c>
      <c r="BH141" s="199">
        <f aca="true" t="shared" si="7" ref="BH141:BH151">IF(N141="sníž. přenesená",J141,0)</f>
        <v>0</v>
      </c>
      <c r="BI141" s="199">
        <f aca="true" t="shared" si="8" ref="BI141:BI151">IF(N141="nulová",J141,0)</f>
        <v>0</v>
      </c>
      <c r="BJ141" s="16" t="s">
        <v>82</v>
      </c>
      <c r="BK141" s="199">
        <f aca="true" t="shared" si="9" ref="BK141:BK151">ROUND(I141*H141,2)</f>
        <v>0</v>
      </c>
      <c r="BL141" s="16" t="s">
        <v>142</v>
      </c>
      <c r="BM141" s="198" t="s">
        <v>163</v>
      </c>
    </row>
    <row r="142" spans="1:65" s="2" customFormat="1" ht="33" customHeight="1">
      <c r="A142" s="33"/>
      <c r="B142" s="34"/>
      <c r="C142" s="186" t="s">
        <v>84</v>
      </c>
      <c r="D142" s="186" t="s">
        <v>138</v>
      </c>
      <c r="E142" s="187" t="s">
        <v>164</v>
      </c>
      <c r="F142" s="188" t="s">
        <v>165</v>
      </c>
      <c r="G142" s="189" t="s">
        <v>162</v>
      </c>
      <c r="H142" s="190">
        <v>246600</v>
      </c>
      <c r="I142" s="191"/>
      <c r="J142" s="192">
        <f t="shared" si="0"/>
        <v>0</v>
      </c>
      <c r="K142" s="193"/>
      <c r="L142" s="38"/>
      <c r="M142" s="194" t="s">
        <v>1</v>
      </c>
      <c r="N142" s="195" t="s">
        <v>39</v>
      </c>
      <c r="O142" s="70"/>
      <c r="P142" s="196">
        <f t="shared" si="1"/>
        <v>0</v>
      </c>
      <c r="Q142" s="196">
        <v>0</v>
      </c>
      <c r="R142" s="196">
        <f t="shared" si="2"/>
        <v>0</v>
      </c>
      <c r="S142" s="196">
        <v>0</v>
      </c>
      <c r="T142" s="197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98" t="s">
        <v>142</v>
      </c>
      <c r="AT142" s="198" t="s">
        <v>138</v>
      </c>
      <c r="AU142" s="198" t="s">
        <v>84</v>
      </c>
      <c r="AY142" s="16" t="s">
        <v>134</v>
      </c>
      <c r="BE142" s="199">
        <f t="shared" si="4"/>
        <v>0</v>
      </c>
      <c r="BF142" s="199">
        <f t="shared" si="5"/>
        <v>0</v>
      </c>
      <c r="BG142" s="199">
        <f t="shared" si="6"/>
        <v>0</v>
      </c>
      <c r="BH142" s="199">
        <f t="shared" si="7"/>
        <v>0</v>
      </c>
      <c r="BI142" s="199">
        <f t="shared" si="8"/>
        <v>0</v>
      </c>
      <c r="BJ142" s="16" t="s">
        <v>82</v>
      </c>
      <c r="BK142" s="199">
        <f t="shared" si="9"/>
        <v>0</v>
      </c>
      <c r="BL142" s="16" t="s">
        <v>142</v>
      </c>
      <c r="BM142" s="198" t="s">
        <v>166</v>
      </c>
    </row>
    <row r="143" spans="1:65" s="2" customFormat="1" ht="33" customHeight="1">
      <c r="A143" s="33"/>
      <c r="B143" s="34"/>
      <c r="C143" s="186" t="s">
        <v>167</v>
      </c>
      <c r="D143" s="186" t="s">
        <v>138</v>
      </c>
      <c r="E143" s="187" t="s">
        <v>168</v>
      </c>
      <c r="F143" s="188" t="s">
        <v>169</v>
      </c>
      <c r="G143" s="189" t="s">
        <v>162</v>
      </c>
      <c r="H143" s="190">
        <v>2740</v>
      </c>
      <c r="I143" s="191"/>
      <c r="J143" s="192">
        <f t="shared" si="0"/>
        <v>0</v>
      </c>
      <c r="K143" s="193"/>
      <c r="L143" s="38"/>
      <c r="M143" s="194" t="s">
        <v>1</v>
      </c>
      <c r="N143" s="195" t="s">
        <v>39</v>
      </c>
      <c r="O143" s="70"/>
      <c r="P143" s="196">
        <f t="shared" si="1"/>
        <v>0</v>
      </c>
      <c r="Q143" s="196">
        <v>0</v>
      </c>
      <c r="R143" s="196">
        <f t="shared" si="2"/>
        <v>0</v>
      </c>
      <c r="S143" s="196">
        <v>0</v>
      </c>
      <c r="T143" s="197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98" t="s">
        <v>142</v>
      </c>
      <c r="AT143" s="198" t="s">
        <v>138</v>
      </c>
      <c r="AU143" s="198" t="s">
        <v>84</v>
      </c>
      <c r="AY143" s="16" t="s">
        <v>134</v>
      </c>
      <c r="BE143" s="199">
        <f t="shared" si="4"/>
        <v>0</v>
      </c>
      <c r="BF143" s="199">
        <f t="shared" si="5"/>
        <v>0</v>
      </c>
      <c r="BG143" s="199">
        <f t="shared" si="6"/>
        <v>0</v>
      </c>
      <c r="BH143" s="199">
        <f t="shared" si="7"/>
        <v>0</v>
      </c>
      <c r="BI143" s="199">
        <f t="shared" si="8"/>
        <v>0</v>
      </c>
      <c r="BJ143" s="16" t="s">
        <v>82</v>
      </c>
      <c r="BK143" s="199">
        <f t="shared" si="9"/>
        <v>0</v>
      </c>
      <c r="BL143" s="16" t="s">
        <v>142</v>
      </c>
      <c r="BM143" s="198" t="s">
        <v>170</v>
      </c>
    </row>
    <row r="144" spans="1:65" s="2" customFormat="1" ht="21.75" customHeight="1">
      <c r="A144" s="33"/>
      <c r="B144" s="34"/>
      <c r="C144" s="186" t="s">
        <v>142</v>
      </c>
      <c r="D144" s="186" t="s">
        <v>138</v>
      </c>
      <c r="E144" s="187" t="s">
        <v>171</v>
      </c>
      <c r="F144" s="188" t="s">
        <v>172</v>
      </c>
      <c r="G144" s="189" t="s">
        <v>173</v>
      </c>
      <c r="H144" s="190">
        <v>45</v>
      </c>
      <c r="I144" s="191"/>
      <c r="J144" s="192">
        <f t="shared" si="0"/>
        <v>0</v>
      </c>
      <c r="K144" s="193"/>
      <c r="L144" s="38"/>
      <c r="M144" s="194" t="s">
        <v>1</v>
      </c>
      <c r="N144" s="195" t="s">
        <v>39</v>
      </c>
      <c r="O144" s="70"/>
      <c r="P144" s="196">
        <f t="shared" si="1"/>
        <v>0</v>
      </c>
      <c r="Q144" s="196">
        <v>0</v>
      </c>
      <c r="R144" s="196">
        <f t="shared" si="2"/>
        <v>0</v>
      </c>
      <c r="S144" s="196">
        <v>0</v>
      </c>
      <c r="T144" s="197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98" t="s">
        <v>142</v>
      </c>
      <c r="AT144" s="198" t="s">
        <v>138</v>
      </c>
      <c r="AU144" s="198" t="s">
        <v>84</v>
      </c>
      <c r="AY144" s="16" t="s">
        <v>134</v>
      </c>
      <c r="BE144" s="199">
        <f t="shared" si="4"/>
        <v>0</v>
      </c>
      <c r="BF144" s="199">
        <f t="shared" si="5"/>
        <v>0</v>
      </c>
      <c r="BG144" s="199">
        <f t="shared" si="6"/>
        <v>0</v>
      </c>
      <c r="BH144" s="199">
        <f t="shared" si="7"/>
        <v>0</v>
      </c>
      <c r="BI144" s="199">
        <f t="shared" si="8"/>
        <v>0</v>
      </c>
      <c r="BJ144" s="16" t="s">
        <v>82</v>
      </c>
      <c r="BK144" s="199">
        <f t="shared" si="9"/>
        <v>0</v>
      </c>
      <c r="BL144" s="16" t="s">
        <v>142</v>
      </c>
      <c r="BM144" s="198" t="s">
        <v>174</v>
      </c>
    </row>
    <row r="145" spans="1:65" s="2" customFormat="1" ht="33" customHeight="1">
      <c r="A145" s="33"/>
      <c r="B145" s="34"/>
      <c r="C145" s="186" t="s">
        <v>175</v>
      </c>
      <c r="D145" s="186" t="s">
        <v>138</v>
      </c>
      <c r="E145" s="187" t="s">
        <v>176</v>
      </c>
      <c r="F145" s="188" t="s">
        <v>177</v>
      </c>
      <c r="G145" s="189" t="s">
        <v>173</v>
      </c>
      <c r="H145" s="190">
        <v>600</v>
      </c>
      <c r="I145" s="191"/>
      <c r="J145" s="192">
        <f t="shared" si="0"/>
        <v>0</v>
      </c>
      <c r="K145" s="193"/>
      <c r="L145" s="38"/>
      <c r="M145" s="194" t="s">
        <v>1</v>
      </c>
      <c r="N145" s="195" t="s">
        <v>39</v>
      </c>
      <c r="O145" s="70"/>
      <c r="P145" s="196">
        <f t="shared" si="1"/>
        <v>0</v>
      </c>
      <c r="Q145" s="196">
        <v>0</v>
      </c>
      <c r="R145" s="196">
        <f t="shared" si="2"/>
        <v>0</v>
      </c>
      <c r="S145" s="196">
        <v>0</v>
      </c>
      <c r="T145" s="197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98" t="s">
        <v>142</v>
      </c>
      <c r="AT145" s="198" t="s">
        <v>138</v>
      </c>
      <c r="AU145" s="198" t="s">
        <v>84</v>
      </c>
      <c r="AY145" s="16" t="s">
        <v>134</v>
      </c>
      <c r="BE145" s="199">
        <f t="shared" si="4"/>
        <v>0</v>
      </c>
      <c r="BF145" s="199">
        <f t="shared" si="5"/>
        <v>0</v>
      </c>
      <c r="BG145" s="199">
        <f t="shared" si="6"/>
        <v>0</v>
      </c>
      <c r="BH145" s="199">
        <f t="shared" si="7"/>
        <v>0</v>
      </c>
      <c r="BI145" s="199">
        <f t="shared" si="8"/>
        <v>0</v>
      </c>
      <c r="BJ145" s="16" t="s">
        <v>82</v>
      </c>
      <c r="BK145" s="199">
        <f t="shared" si="9"/>
        <v>0</v>
      </c>
      <c r="BL145" s="16" t="s">
        <v>142</v>
      </c>
      <c r="BM145" s="198" t="s">
        <v>178</v>
      </c>
    </row>
    <row r="146" spans="1:65" s="2" customFormat="1" ht="33" customHeight="1">
      <c r="A146" s="33"/>
      <c r="B146" s="34"/>
      <c r="C146" s="186" t="s">
        <v>179</v>
      </c>
      <c r="D146" s="186" t="s">
        <v>138</v>
      </c>
      <c r="E146" s="187" t="s">
        <v>180</v>
      </c>
      <c r="F146" s="188" t="s">
        <v>181</v>
      </c>
      <c r="G146" s="189" t="s">
        <v>173</v>
      </c>
      <c r="H146" s="190">
        <v>45</v>
      </c>
      <c r="I146" s="191"/>
      <c r="J146" s="192">
        <f t="shared" si="0"/>
        <v>0</v>
      </c>
      <c r="K146" s="193"/>
      <c r="L146" s="38"/>
      <c r="M146" s="194" t="s">
        <v>1</v>
      </c>
      <c r="N146" s="195" t="s">
        <v>39</v>
      </c>
      <c r="O146" s="70"/>
      <c r="P146" s="196">
        <f t="shared" si="1"/>
        <v>0</v>
      </c>
      <c r="Q146" s="196">
        <v>0</v>
      </c>
      <c r="R146" s="196">
        <f t="shared" si="2"/>
        <v>0</v>
      </c>
      <c r="S146" s="196">
        <v>0</v>
      </c>
      <c r="T146" s="197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98" t="s">
        <v>142</v>
      </c>
      <c r="AT146" s="198" t="s">
        <v>138</v>
      </c>
      <c r="AU146" s="198" t="s">
        <v>84</v>
      </c>
      <c r="AY146" s="16" t="s">
        <v>134</v>
      </c>
      <c r="BE146" s="199">
        <f t="shared" si="4"/>
        <v>0</v>
      </c>
      <c r="BF146" s="199">
        <f t="shared" si="5"/>
        <v>0</v>
      </c>
      <c r="BG146" s="199">
        <f t="shared" si="6"/>
        <v>0</v>
      </c>
      <c r="BH146" s="199">
        <f t="shared" si="7"/>
        <v>0</v>
      </c>
      <c r="BI146" s="199">
        <f t="shared" si="8"/>
        <v>0</v>
      </c>
      <c r="BJ146" s="16" t="s">
        <v>82</v>
      </c>
      <c r="BK146" s="199">
        <f t="shared" si="9"/>
        <v>0</v>
      </c>
      <c r="BL146" s="16" t="s">
        <v>142</v>
      </c>
      <c r="BM146" s="198" t="s">
        <v>182</v>
      </c>
    </row>
    <row r="147" spans="1:65" s="2" customFormat="1" ht="16.5" customHeight="1">
      <c r="A147" s="33"/>
      <c r="B147" s="34"/>
      <c r="C147" s="186" t="s">
        <v>183</v>
      </c>
      <c r="D147" s="186" t="s">
        <v>138</v>
      </c>
      <c r="E147" s="187" t="s">
        <v>184</v>
      </c>
      <c r="F147" s="188" t="s">
        <v>185</v>
      </c>
      <c r="G147" s="189" t="s">
        <v>162</v>
      </c>
      <c r="H147" s="190">
        <v>2740</v>
      </c>
      <c r="I147" s="191"/>
      <c r="J147" s="192">
        <f t="shared" si="0"/>
        <v>0</v>
      </c>
      <c r="K147" s="193"/>
      <c r="L147" s="38"/>
      <c r="M147" s="194" t="s">
        <v>1</v>
      </c>
      <c r="N147" s="195" t="s">
        <v>39</v>
      </c>
      <c r="O147" s="70"/>
      <c r="P147" s="196">
        <f t="shared" si="1"/>
        <v>0</v>
      </c>
      <c r="Q147" s="196">
        <v>0</v>
      </c>
      <c r="R147" s="196">
        <f t="shared" si="2"/>
        <v>0</v>
      </c>
      <c r="S147" s="196">
        <v>0</v>
      </c>
      <c r="T147" s="197">
        <f t="shared" si="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98" t="s">
        <v>142</v>
      </c>
      <c r="AT147" s="198" t="s">
        <v>138</v>
      </c>
      <c r="AU147" s="198" t="s">
        <v>84</v>
      </c>
      <c r="AY147" s="16" t="s">
        <v>134</v>
      </c>
      <c r="BE147" s="199">
        <f t="shared" si="4"/>
        <v>0</v>
      </c>
      <c r="BF147" s="199">
        <f t="shared" si="5"/>
        <v>0</v>
      </c>
      <c r="BG147" s="199">
        <f t="shared" si="6"/>
        <v>0</v>
      </c>
      <c r="BH147" s="199">
        <f t="shared" si="7"/>
        <v>0</v>
      </c>
      <c r="BI147" s="199">
        <f t="shared" si="8"/>
        <v>0</v>
      </c>
      <c r="BJ147" s="16" t="s">
        <v>82</v>
      </c>
      <c r="BK147" s="199">
        <f t="shared" si="9"/>
        <v>0</v>
      </c>
      <c r="BL147" s="16" t="s">
        <v>142</v>
      </c>
      <c r="BM147" s="198" t="s">
        <v>186</v>
      </c>
    </row>
    <row r="148" spans="1:65" s="2" customFormat="1" ht="21.75" customHeight="1">
      <c r="A148" s="33"/>
      <c r="B148" s="34"/>
      <c r="C148" s="186" t="s">
        <v>187</v>
      </c>
      <c r="D148" s="186" t="s">
        <v>138</v>
      </c>
      <c r="E148" s="187" t="s">
        <v>188</v>
      </c>
      <c r="F148" s="188" t="s">
        <v>189</v>
      </c>
      <c r="G148" s="189" t="s">
        <v>162</v>
      </c>
      <c r="H148" s="190">
        <v>246600</v>
      </c>
      <c r="I148" s="191"/>
      <c r="J148" s="192">
        <f t="shared" si="0"/>
        <v>0</v>
      </c>
      <c r="K148" s="193"/>
      <c r="L148" s="38"/>
      <c r="M148" s="194" t="s">
        <v>1</v>
      </c>
      <c r="N148" s="195" t="s">
        <v>39</v>
      </c>
      <c r="O148" s="70"/>
      <c r="P148" s="196">
        <f t="shared" si="1"/>
        <v>0</v>
      </c>
      <c r="Q148" s="196">
        <v>0</v>
      </c>
      <c r="R148" s="196">
        <f t="shared" si="2"/>
        <v>0</v>
      </c>
      <c r="S148" s="196">
        <v>0</v>
      </c>
      <c r="T148" s="197">
        <f t="shared" si="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98" t="s">
        <v>142</v>
      </c>
      <c r="AT148" s="198" t="s">
        <v>138</v>
      </c>
      <c r="AU148" s="198" t="s">
        <v>84</v>
      </c>
      <c r="AY148" s="16" t="s">
        <v>134</v>
      </c>
      <c r="BE148" s="199">
        <f t="shared" si="4"/>
        <v>0</v>
      </c>
      <c r="BF148" s="199">
        <f t="shared" si="5"/>
        <v>0</v>
      </c>
      <c r="BG148" s="199">
        <f t="shared" si="6"/>
        <v>0</v>
      </c>
      <c r="BH148" s="199">
        <f t="shared" si="7"/>
        <v>0</v>
      </c>
      <c r="BI148" s="199">
        <f t="shared" si="8"/>
        <v>0</v>
      </c>
      <c r="BJ148" s="16" t="s">
        <v>82</v>
      </c>
      <c r="BK148" s="199">
        <f t="shared" si="9"/>
        <v>0</v>
      </c>
      <c r="BL148" s="16" t="s">
        <v>142</v>
      </c>
      <c r="BM148" s="198" t="s">
        <v>190</v>
      </c>
    </row>
    <row r="149" spans="1:65" s="2" customFormat="1" ht="21.75" customHeight="1">
      <c r="A149" s="33"/>
      <c r="B149" s="34"/>
      <c r="C149" s="186" t="s">
        <v>135</v>
      </c>
      <c r="D149" s="186" t="s">
        <v>138</v>
      </c>
      <c r="E149" s="187" t="s">
        <v>191</v>
      </c>
      <c r="F149" s="188" t="s">
        <v>192</v>
      </c>
      <c r="G149" s="189" t="s">
        <v>152</v>
      </c>
      <c r="H149" s="190">
        <v>15</v>
      </c>
      <c r="I149" s="191"/>
      <c r="J149" s="192">
        <f t="shared" si="0"/>
        <v>0</v>
      </c>
      <c r="K149" s="193"/>
      <c r="L149" s="38"/>
      <c r="M149" s="194" t="s">
        <v>1</v>
      </c>
      <c r="N149" s="195" t="s">
        <v>39</v>
      </c>
      <c r="O149" s="70"/>
      <c r="P149" s="196">
        <f t="shared" si="1"/>
        <v>0</v>
      </c>
      <c r="Q149" s="196">
        <v>0</v>
      </c>
      <c r="R149" s="196">
        <f t="shared" si="2"/>
        <v>0</v>
      </c>
      <c r="S149" s="196">
        <v>0</v>
      </c>
      <c r="T149" s="197">
        <f t="shared" si="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98" t="s">
        <v>142</v>
      </c>
      <c r="AT149" s="198" t="s">
        <v>138</v>
      </c>
      <c r="AU149" s="198" t="s">
        <v>84</v>
      </c>
      <c r="AY149" s="16" t="s">
        <v>134</v>
      </c>
      <c r="BE149" s="199">
        <f t="shared" si="4"/>
        <v>0</v>
      </c>
      <c r="BF149" s="199">
        <f t="shared" si="5"/>
        <v>0</v>
      </c>
      <c r="BG149" s="199">
        <f t="shared" si="6"/>
        <v>0</v>
      </c>
      <c r="BH149" s="199">
        <f t="shared" si="7"/>
        <v>0</v>
      </c>
      <c r="BI149" s="199">
        <f t="shared" si="8"/>
        <v>0</v>
      </c>
      <c r="BJ149" s="16" t="s">
        <v>82</v>
      </c>
      <c r="BK149" s="199">
        <f t="shared" si="9"/>
        <v>0</v>
      </c>
      <c r="BL149" s="16" t="s">
        <v>142</v>
      </c>
      <c r="BM149" s="198" t="s">
        <v>193</v>
      </c>
    </row>
    <row r="150" spans="1:65" s="2" customFormat="1" ht="21.75" customHeight="1">
      <c r="A150" s="33"/>
      <c r="B150" s="34"/>
      <c r="C150" s="186" t="s">
        <v>194</v>
      </c>
      <c r="D150" s="186" t="s">
        <v>138</v>
      </c>
      <c r="E150" s="187" t="s">
        <v>195</v>
      </c>
      <c r="F150" s="188" t="s">
        <v>196</v>
      </c>
      <c r="G150" s="189" t="s">
        <v>152</v>
      </c>
      <c r="H150" s="190">
        <v>15</v>
      </c>
      <c r="I150" s="191"/>
      <c r="J150" s="192">
        <f t="shared" si="0"/>
        <v>0</v>
      </c>
      <c r="K150" s="193"/>
      <c r="L150" s="38"/>
      <c r="M150" s="194" t="s">
        <v>1</v>
      </c>
      <c r="N150" s="195" t="s">
        <v>39</v>
      </c>
      <c r="O150" s="70"/>
      <c r="P150" s="196">
        <f t="shared" si="1"/>
        <v>0</v>
      </c>
      <c r="Q150" s="196">
        <v>0</v>
      </c>
      <c r="R150" s="196">
        <f t="shared" si="2"/>
        <v>0</v>
      </c>
      <c r="S150" s="196">
        <v>0</v>
      </c>
      <c r="T150" s="197">
        <f t="shared" si="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98" t="s">
        <v>142</v>
      </c>
      <c r="AT150" s="198" t="s">
        <v>138</v>
      </c>
      <c r="AU150" s="198" t="s">
        <v>84</v>
      </c>
      <c r="AY150" s="16" t="s">
        <v>134</v>
      </c>
      <c r="BE150" s="199">
        <f t="shared" si="4"/>
        <v>0</v>
      </c>
      <c r="BF150" s="199">
        <f t="shared" si="5"/>
        <v>0</v>
      </c>
      <c r="BG150" s="199">
        <f t="shared" si="6"/>
        <v>0</v>
      </c>
      <c r="BH150" s="199">
        <f t="shared" si="7"/>
        <v>0</v>
      </c>
      <c r="BI150" s="199">
        <f t="shared" si="8"/>
        <v>0</v>
      </c>
      <c r="BJ150" s="16" t="s">
        <v>82</v>
      </c>
      <c r="BK150" s="199">
        <f t="shared" si="9"/>
        <v>0</v>
      </c>
      <c r="BL150" s="16" t="s">
        <v>142</v>
      </c>
      <c r="BM150" s="198" t="s">
        <v>197</v>
      </c>
    </row>
    <row r="151" spans="1:65" s="2" customFormat="1" ht="16.5" customHeight="1">
      <c r="A151" s="33"/>
      <c r="B151" s="34"/>
      <c r="C151" s="186" t="s">
        <v>198</v>
      </c>
      <c r="D151" s="186" t="s">
        <v>138</v>
      </c>
      <c r="E151" s="187" t="s">
        <v>199</v>
      </c>
      <c r="F151" s="188" t="s">
        <v>200</v>
      </c>
      <c r="G151" s="189" t="s">
        <v>201</v>
      </c>
      <c r="H151" s="190">
        <v>40</v>
      </c>
      <c r="I151" s="191"/>
      <c r="J151" s="192">
        <f t="shared" si="0"/>
        <v>0</v>
      </c>
      <c r="K151" s="193"/>
      <c r="L151" s="38"/>
      <c r="M151" s="194" t="s">
        <v>1</v>
      </c>
      <c r="N151" s="195" t="s">
        <v>39</v>
      </c>
      <c r="O151" s="70"/>
      <c r="P151" s="196">
        <f t="shared" si="1"/>
        <v>0</v>
      </c>
      <c r="Q151" s="196">
        <v>0</v>
      </c>
      <c r="R151" s="196">
        <f t="shared" si="2"/>
        <v>0</v>
      </c>
      <c r="S151" s="196">
        <v>0</v>
      </c>
      <c r="T151" s="197">
        <f t="shared" si="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98" t="s">
        <v>142</v>
      </c>
      <c r="AT151" s="198" t="s">
        <v>138</v>
      </c>
      <c r="AU151" s="198" t="s">
        <v>84</v>
      </c>
      <c r="AY151" s="16" t="s">
        <v>134</v>
      </c>
      <c r="BE151" s="199">
        <f t="shared" si="4"/>
        <v>0</v>
      </c>
      <c r="BF151" s="199">
        <f t="shared" si="5"/>
        <v>0</v>
      </c>
      <c r="BG151" s="199">
        <f t="shared" si="6"/>
        <v>0</v>
      </c>
      <c r="BH151" s="199">
        <f t="shared" si="7"/>
        <v>0</v>
      </c>
      <c r="BI151" s="199">
        <f t="shared" si="8"/>
        <v>0</v>
      </c>
      <c r="BJ151" s="16" t="s">
        <v>82</v>
      </c>
      <c r="BK151" s="199">
        <f t="shared" si="9"/>
        <v>0</v>
      </c>
      <c r="BL151" s="16" t="s">
        <v>142</v>
      </c>
      <c r="BM151" s="198" t="s">
        <v>202</v>
      </c>
    </row>
    <row r="152" spans="2:63" s="12" customFormat="1" ht="25.95" customHeight="1">
      <c r="B152" s="170"/>
      <c r="C152" s="171"/>
      <c r="D152" s="172" t="s">
        <v>73</v>
      </c>
      <c r="E152" s="173" t="s">
        <v>203</v>
      </c>
      <c r="F152" s="173" t="s">
        <v>204</v>
      </c>
      <c r="G152" s="171"/>
      <c r="H152" s="171"/>
      <c r="I152" s="174"/>
      <c r="J152" s="175">
        <f>BK152</f>
        <v>0</v>
      </c>
      <c r="K152" s="171"/>
      <c r="L152" s="176"/>
      <c r="M152" s="177"/>
      <c r="N152" s="178"/>
      <c r="O152" s="178"/>
      <c r="P152" s="179">
        <f>SUM(P153:P167)</f>
        <v>0</v>
      </c>
      <c r="Q152" s="178"/>
      <c r="R152" s="179">
        <f>SUM(R153:R167)</f>
        <v>0</v>
      </c>
      <c r="S152" s="178"/>
      <c r="T152" s="180">
        <f>SUM(T153:T167)</f>
        <v>0</v>
      </c>
      <c r="AR152" s="181" t="s">
        <v>82</v>
      </c>
      <c r="AT152" s="182" t="s">
        <v>73</v>
      </c>
      <c r="AU152" s="182" t="s">
        <v>74</v>
      </c>
      <c r="AY152" s="181" t="s">
        <v>134</v>
      </c>
      <c r="BK152" s="183">
        <f>SUM(BK153:BK167)</f>
        <v>0</v>
      </c>
    </row>
    <row r="153" spans="1:65" s="2" customFormat="1" ht="33" customHeight="1">
      <c r="A153" s="33"/>
      <c r="B153" s="34"/>
      <c r="C153" s="186" t="s">
        <v>205</v>
      </c>
      <c r="D153" s="186" t="s">
        <v>138</v>
      </c>
      <c r="E153" s="187" t="s">
        <v>206</v>
      </c>
      <c r="F153" s="188" t="s">
        <v>207</v>
      </c>
      <c r="G153" s="189" t="s">
        <v>152</v>
      </c>
      <c r="H153" s="190">
        <v>165</v>
      </c>
      <c r="I153" s="191"/>
      <c r="J153" s="192">
        <f aca="true" t="shared" si="10" ref="J153:J167">ROUND(I153*H153,2)</f>
        <v>0</v>
      </c>
      <c r="K153" s="193"/>
      <c r="L153" s="38"/>
      <c r="M153" s="194" t="s">
        <v>1</v>
      </c>
      <c r="N153" s="195" t="s">
        <v>39</v>
      </c>
      <c r="O153" s="70"/>
      <c r="P153" s="196">
        <f aca="true" t="shared" si="11" ref="P153:P167">O153*H153</f>
        <v>0</v>
      </c>
      <c r="Q153" s="196">
        <v>0</v>
      </c>
      <c r="R153" s="196">
        <f aca="true" t="shared" si="12" ref="R153:R167">Q153*H153</f>
        <v>0</v>
      </c>
      <c r="S153" s="196">
        <v>0</v>
      </c>
      <c r="T153" s="197">
        <f aca="true" t="shared" si="13" ref="T153:T167"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98" t="s">
        <v>142</v>
      </c>
      <c r="AT153" s="198" t="s">
        <v>138</v>
      </c>
      <c r="AU153" s="198" t="s">
        <v>82</v>
      </c>
      <c r="AY153" s="16" t="s">
        <v>134</v>
      </c>
      <c r="BE153" s="199">
        <f aca="true" t="shared" si="14" ref="BE153:BE167">IF(N153="základní",J153,0)</f>
        <v>0</v>
      </c>
      <c r="BF153" s="199">
        <f aca="true" t="shared" si="15" ref="BF153:BF167">IF(N153="snížená",J153,0)</f>
        <v>0</v>
      </c>
      <c r="BG153" s="199">
        <f aca="true" t="shared" si="16" ref="BG153:BG167">IF(N153="zákl. přenesená",J153,0)</f>
        <v>0</v>
      </c>
      <c r="BH153" s="199">
        <f aca="true" t="shared" si="17" ref="BH153:BH167">IF(N153="sníž. přenesená",J153,0)</f>
        <v>0</v>
      </c>
      <c r="BI153" s="199">
        <f aca="true" t="shared" si="18" ref="BI153:BI167">IF(N153="nulová",J153,0)</f>
        <v>0</v>
      </c>
      <c r="BJ153" s="16" t="s">
        <v>82</v>
      </c>
      <c r="BK153" s="199">
        <f aca="true" t="shared" si="19" ref="BK153:BK167">ROUND(I153*H153,2)</f>
        <v>0</v>
      </c>
      <c r="BL153" s="16" t="s">
        <v>142</v>
      </c>
      <c r="BM153" s="198" t="s">
        <v>208</v>
      </c>
    </row>
    <row r="154" spans="1:65" s="2" customFormat="1" ht="21.75" customHeight="1">
      <c r="A154" s="33"/>
      <c r="B154" s="34"/>
      <c r="C154" s="186" t="s">
        <v>209</v>
      </c>
      <c r="D154" s="186" t="s">
        <v>138</v>
      </c>
      <c r="E154" s="187" t="s">
        <v>210</v>
      </c>
      <c r="F154" s="188" t="s">
        <v>211</v>
      </c>
      <c r="G154" s="189" t="s">
        <v>141</v>
      </c>
      <c r="H154" s="190">
        <v>8</v>
      </c>
      <c r="I154" s="191"/>
      <c r="J154" s="192">
        <f t="shared" si="10"/>
        <v>0</v>
      </c>
      <c r="K154" s="193"/>
      <c r="L154" s="38"/>
      <c r="M154" s="194" t="s">
        <v>1</v>
      </c>
      <c r="N154" s="195" t="s">
        <v>39</v>
      </c>
      <c r="O154" s="70"/>
      <c r="P154" s="196">
        <f t="shared" si="11"/>
        <v>0</v>
      </c>
      <c r="Q154" s="196">
        <v>0</v>
      </c>
      <c r="R154" s="196">
        <f t="shared" si="12"/>
        <v>0</v>
      </c>
      <c r="S154" s="196">
        <v>0</v>
      </c>
      <c r="T154" s="197">
        <f t="shared" si="1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98" t="s">
        <v>142</v>
      </c>
      <c r="AT154" s="198" t="s">
        <v>138</v>
      </c>
      <c r="AU154" s="198" t="s">
        <v>82</v>
      </c>
      <c r="AY154" s="16" t="s">
        <v>134</v>
      </c>
      <c r="BE154" s="199">
        <f t="shared" si="14"/>
        <v>0</v>
      </c>
      <c r="BF154" s="199">
        <f t="shared" si="15"/>
        <v>0</v>
      </c>
      <c r="BG154" s="199">
        <f t="shared" si="16"/>
        <v>0</v>
      </c>
      <c r="BH154" s="199">
        <f t="shared" si="17"/>
        <v>0</v>
      </c>
      <c r="BI154" s="199">
        <f t="shared" si="18"/>
        <v>0</v>
      </c>
      <c r="BJ154" s="16" t="s">
        <v>82</v>
      </c>
      <c r="BK154" s="199">
        <f t="shared" si="19"/>
        <v>0</v>
      </c>
      <c r="BL154" s="16" t="s">
        <v>142</v>
      </c>
      <c r="BM154" s="198" t="s">
        <v>212</v>
      </c>
    </row>
    <row r="155" spans="1:65" s="2" customFormat="1" ht="21.75" customHeight="1">
      <c r="A155" s="33"/>
      <c r="B155" s="34"/>
      <c r="C155" s="186" t="s">
        <v>213</v>
      </c>
      <c r="D155" s="186" t="s">
        <v>138</v>
      </c>
      <c r="E155" s="187" t="s">
        <v>214</v>
      </c>
      <c r="F155" s="188" t="s">
        <v>215</v>
      </c>
      <c r="G155" s="189" t="s">
        <v>141</v>
      </c>
      <c r="H155" s="190">
        <v>48</v>
      </c>
      <c r="I155" s="191"/>
      <c r="J155" s="192">
        <f t="shared" si="10"/>
        <v>0</v>
      </c>
      <c r="K155" s="193"/>
      <c r="L155" s="38"/>
      <c r="M155" s="194" t="s">
        <v>1</v>
      </c>
      <c r="N155" s="195" t="s">
        <v>39</v>
      </c>
      <c r="O155" s="70"/>
      <c r="P155" s="196">
        <f t="shared" si="11"/>
        <v>0</v>
      </c>
      <c r="Q155" s="196">
        <v>0</v>
      </c>
      <c r="R155" s="196">
        <f t="shared" si="12"/>
        <v>0</v>
      </c>
      <c r="S155" s="196">
        <v>0</v>
      </c>
      <c r="T155" s="197">
        <f t="shared" si="1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98" t="s">
        <v>142</v>
      </c>
      <c r="AT155" s="198" t="s">
        <v>138</v>
      </c>
      <c r="AU155" s="198" t="s">
        <v>82</v>
      </c>
      <c r="AY155" s="16" t="s">
        <v>134</v>
      </c>
      <c r="BE155" s="199">
        <f t="shared" si="14"/>
        <v>0</v>
      </c>
      <c r="BF155" s="199">
        <f t="shared" si="15"/>
        <v>0</v>
      </c>
      <c r="BG155" s="199">
        <f t="shared" si="16"/>
        <v>0</v>
      </c>
      <c r="BH155" s="199">
        <f t="shared" si="17"/>
        <v>0</v>
      </c>
      <c r="BI155" s="199">
        <f t="shared" si="18"/>
        <v>0</v>
      </c>
      <c r="BJ155" s="16" t="s">
        <v>82</v>
      </c>
      <c r="BK155" s="199">
        <f t="shared" si="19"/>
        <v>0</v>
      </c>
      <c r="BL155" s="16" t="s">
        <v>142</v>
      </c>
      <c r="BM155" s="198" t="s">
        <v>216</v>
      </c>
    </row>
    <row r="156" spans="1:65" s="2" customFormat="1" ht="33" customHeight="1">
      <c r="A156" s="33"/>
      <c r="B156" s="34"/>
      <c r="C156" s="186" t="s">
        <v>217</v>
      </c>
      <c r="D156" s="186" t="s">
        <v>138</v>
      </c>
      <c r="E156" s="187" t="s">
        <v>218</v>
      </c>
      <c r="F156" s="188" t="s">
        <v>219</v>
      </c>
      <c r="G156" s="189" t="s">
        <v>141</v>
      </c>
      <c r="H156" s="190">
        <v>5</v>
      </c>
      <c r="I156" s="191"/>
      <c r="J156" s="192">
        <f t="shared" si="10"/>
        <v>0</v>
      </c>
      <c r="K156" s="193"/>
      <c r="L156" s="38"/>
      <c r="M156" s="194" t="s">
        <v>1</v>
      </c>
      <c r="N156" s="195" t="s">
        <v>39</v>
      </c>
      <c r="O156" s="70"/>
      <c r="P156" s="196">
        <f t="shared" si="11"/>
        <v>0</v>
      </c>
      <c r="Q156" s="196">
        <v>0</v>
      </c>
      <c r="R156" s="196">
        <f t="shared" si="12"/>
        <v>0</v>
      </c>
      <c r="S156" s="196">
        <v>0</v>
      </c>
      <c r="T156" s="197">
        <f t="shared" si="1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98" t="s">
        <v>142</v>
      </c>
      <c r="AT156" s="198" t="s">
        <v>138</v>
      </c>
      <c r="AU156" s="198" t="s">
        <v>82</v>
      </c>
      <c r="AY156" s="16" t="s">
        <v>134</v>
      </c>
      <c r="BE156" s="199">
        <f t="shared" si="14"/>
        <v>0</v>
      </c>
      <c r="BF156" s="199">
        <f t="shared" si="15"/>
        <v>0</v>
      </c>
      <c r="BG156" s="199">
        <f t="shared" si="16"/>
        <v>0</v>
      </c>
      <c r="BH156" s="199">
        <f t="shared" si="17"/>
        <v>0</v>
      </c>
      <c r="BI156" s="199">
        <f t="shared" si="18"/>
        <v>0</v>
      </c>
      <c r="BJ156" s="16" t="s">
        <v>82</v>
      </c>
      <c r="BK156" s="199">
        <f t="shared" si="19"/>
        <v>0</v>
      </c>
      <c r="BL156" s="16" t="s">
        <v>142</v>
      </c>
      <c r="BM156" s="198" t="s">
        <v>220</v>
      </c>
    </row>
    <row r="157" spans="1:65" s="2" customFormat="1" ht="21.75" customHeight="1">
      <c r="A157" s="33"/>
      <c r="B157" s="34"/>
      <c r="C157" s="186" t="s">
        <v>221</v>
      </c>
      <c r="D157" s="186" t="s">
        <v>138</v>
      </c>
      <c r="E157" s="187" t="s">
        <v>222</v>
      </c>
      <c r="F157" s="188" t="s">
        <v>223</v>
      </c>
      <c r="G157" s="189" t="s">
        <v>224</v>
      </c>
      <c r="H157" s="190">
        <v>0.15</v>
      </c>
      <c r="I157" s="191"/>
      <c r="J157" s="192">
        <f t="shared" si="10"/>
        <v>0</v>
      </c>
      <c r="K157" s="193"/>
      <c r="L157" s="38"/>
      <c r="M157" s="194" t="s">
        <v>1</v>
      </c>
      <c r="N157" s="195" t="s">
        <v>39</v>
      </c>
      <c r="O157" s="70"/>
      <c r="P157" s="196">
        <f t="shared" si="11"/>
        <v>0</v>
      </c>
      <c r="Q157" s="196">
        <v>0</v>
      </c>
      <c r="R157" s="196">
        <f t="shared" si="12"/>
        <v>0</v>
      </c>
      <c r="S157" s="196">
        <v>0</v>
      </c>
      <c r="T157" s="197">
        <f t="shared" si="1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98" t="s">
        <v>142</v>
      </c>
      <c r="AT157" s="198" t="s">
        <v>138</v>
      </c>
      <c r="AU157" s="198" t="s">
        <v>82</v>
      </c>
      <c r="AY157" s="16" t="s">
        <v>134</v>
      </c>
      <c r="BE157" s="199">
        <f t="shared" si="14"/>
        <v>0</v>
      </c>
      <c r="BF157" s="199">
        <f t="shared" si="15"/>
        <v>0</v>
      </c>
      <c r="BG157" s="199">
        <f t="shared" si="16"/>
        <v>0</v>
      </c>
      <c r="BH157" s="199">
        <f t="shared" si="17"/>
        <v>0</v>
      </c>
      <c r="BI157" s="199">
        <f t="shared" si="18"/>
        <v>0</v>
      </c>
      <c r="BJ157" s="16" t="s">
        <v>82</v>
      </c>
      <c r="BK157" s="199">
        <f t="shared" si="19"/>
        <v>0</v>
      </c>
      <c r="BL157" s="16" t="s">
        <v>142</v>
      </c>
      <c r="BM157" s="198" t="s">
        <v>225</v>
      </c>
    </row>
    <row r="158" spans="1:65" s="2" customFormat="1" ht="16.5" customHeight="1">
      <c r="A158" s="33"/>
      <c r="B158" s="34"/>
      <c r="C158" s="186" t="s">
        <v>226</v>
      </c>
      <c r="D158" s="186" t="s">
        <v>138</v>
      </c>
      <c r="E158" s="187" t="s">
        <v>227</v>
      </c>
      <c r="F158" s="188" t="s">
        <v>228</v>
      </c>
      <c r="G158" s="189" t="s">
        <v>141</v>
      </c>
      <c r="H158" s="190">
        <v>5</v>
      </c>
      <c r="I158" s="191"/>
      <c r="J158" s="192">
        <f t="shared" si="10"/>
        <v>0</v>
      </c>
      <c r="K158" s="193"/>
      <c r="L158" s="38"/>
      <c r="M158" s="194" t="s">
        <v>1</v>
      </c>
      <c r="N158" s="195" t="s">
        <v>39</v>
      </c>
      <c r="O158" s="70"/>
      <c r="P158" s="196">
        <f t="shared" si="11"/>
        <v>0</v>
      </c>
      <c r="Q158" s="196">
        <v>0</v>
      </c>
      <c r="R158" s="196">
        <f t="shared" si="12"/>
        <v>0</v>
      </c>
      <c r="S158" s="196">
        <v>0</v>
      </c>
      <c r="T158" s="197">
        <f t="shared" si="1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98" t="s">
        <v>142</v>
      </c>
      <c r="AT158" s="198" t="s">
        <v>138</v>
      </c>
      <c r="AU158" s="198" t="s">
        <v>82</v>
      </c>
      <c r="AY158" s="16" t="s">
        <v>134</v>
      </c>
      <c r="BE158" s="199">
        <f t="shared" si="14"/>
        <v>0</v>
      </c>
      <c r="BF158" s="199">
        <f t="shared" si="15"/>
        <v>0</v>
      </c>
      <c r="BG158" s="199">
        <f t="shared" si="16"/>
        <v>0</v>
      </c>
      <c r="BH158" s="199">
        <f t="shared" si="17"/>
        <v>0</v>
      </c>
      <c r="BI158" s="199">
        <f t="shared" si="18"/>
        <v>0</v>
      </c>
      <c r="BJ158" s="16" t="s">
        <v>82</v>
      </c>
      <c r="BK158" s="199">
        <f t="shared" si="19"/>
        <v>0</v>
      </c>
      <c r="BL158" s="16" t="s">
        <v>142</v>
      </c>
      <c r="BM158" s="198" t="s">
        <v>229</v>
      </c>
    </row>
    <row r="159" spans="1:65" s="2" customFormat="1" ht="16.5" customHeight="1">
      <c r="A159" s="33"/>
      <c r="B159" s="34"/>
      <c r="C159" s="186" t="s">
        <v>230</v>
      </c>
      <c r="D159" s="186" t="s">
        <v>138</v>
      </c>
      <c r="E159" s="187" t="s">
        <v>231</v>
      </c>
      <c r="F159" s="188" t="s">
        <v>232</v>
      </c>
      <c r="G159" s="189" t="s">
        <v>141</v>
      </c>
      <c r="H159" s="190">
        <v>5</v>
      </c>
      <c r="I159" s="191"/>
      <c r="J159" s="192">
        <f t="shared" si="10"/>
        <v>0</v>
      </c>
      <c r="K159" s="193"/>
      <c r="L159" s="38"/>
      <c r="M159" s="194" t="s">
        <v>1</v>
      </c>
      <c r="N159" s="195" t="s">
        <v>39</v>
      </c>
      <c r="O159" s="70"/>
      <c r="P159" s="196">
        <f t="shared" si="11"/>
        <v>0</v>
      </c>
      <c r="Q159" s="196">
        <v>0</v>
      </c>
      <c r="R159" s="196">
        <f t="shared" si="12"/>
        <v>0</v>
      </c>
      <c r="S159" s="196">
        <v>0</v>
      </c>
      <c r="T159" s="197">
        <f t="shared" si="1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98" t="s">
        <v>142</v>
      </c>
      <c r="AT159" s="198" t="s">
        <v>138</v>
      </c>
      <c r="AU159" s="198" t="s">
        <v>82</v>
      </c>
      <c r="AY159" s="16" t="s">
        <v>134</v>
      </c>
      <c r="BE159" s="199">
        <f t="shared" si="14"/>
        <v>0</v>
      </c>
      <c r="BF159" s="199">
        <f t="shared" si="15"/>
        <v>0</v>
      </c>
      <c r="BG159" s="199">
        <f t="shared" si="16"/>
        <v>0</v>
      </c>
      <c r="BH159" s="199">
        <f t="shared" si="17"/>
        <v>0</v>
      </c>
      <c r="BI159" s="199">
        <f t="shared" si="18"/>
        <v>0</v>
      </c>
      <c r="BJ159" s="16" t="s">
        <v>82</v>
      </c>
      <c r="BK159" s="199">
        <f t="shared" si="19"/>
        <v>0</v>
      </c>
      <c r="BL159" s="16" t="s">
        <v>142</v>
      </c>
      <c r="BM159" s="198" t="s">
        <v>233</v>
      </c>
    </row>
    <row r="160" spans="1:65" s="2" customFormat="1" ht="16.5" customHeight="1">
      <c r="A160" s="33"/>
      <c r="B160" s="34"/>
      <c r="C160" s="186" t="s">
        <v>234</v>
      </c>
      <c r="D160" s="186" t="s">
        <v>138</v>
      </c>
      <c r="E160" s="187" t="s">
        <v>235</v>
      </c>
      <c r="F160" s="188" t="s">
        <v>236</v>
      </c>
      <c r="G160" s="189" t="s">
        <v>141</v>
      </c>
      <c r="H160" s="190">
        <v>3</v>
      </c>
      <c r="I160" s="191"/>
      <c r="J160" s="192">
        <f t="shared" si="10"/>
        <v>0</v>
      </c>
      <c r="K160" s="193"/>
      <c r="L160" s="38"/>
      <c r="M160" s="194" t="s">
        <v>1</v>
      </c>
      <c r="N160" s="195" t="s">
        <v>39</v>
      </c>
      <c r="O160" s="70"/>
      <c r="P160" s="196">
        <f t="shared" si="11"/>
        <v>0</v>
      </c>
      <c r="Q160" s="196">
        <v>0</v>
      </c>
      <c r="R160" s="196">
        <f t="shared" si="12"/>
        <v>0</v>
      </c>
      <c r="S160" s="196">
        <v>0</v>
      </c>
      <c r="T160" s="197">
        <f t="shared" si="1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98" t="s">
        <v>142</v>
      </c>
      <c r="AT160" s="198" t="s">
        <v>138</v>
      </c>
      <c r="AU160" s="198" t="s">
        <v>82</v>
      </c>
      <c r="AY160" s="16" t="s">
        <v>134</v>
      </c>
      <c r="BE160" s="199">
        <f t="shared" si="14"/>
        <v>0</v>
      </c>
      <c r="BF160" s="199">
        <f t="shared" si="15"/>
        <v>0</v>
      </c>
      <c r="BG160" s="199">
        <f t="shared" si="16"/>
        <v>0</v>
      </c>
      <c r="BH160" s="199">
        <f t="shared" si="17"/>
        <v>0</v>
      </c>
      <c r="BI160" s="199">
        <f t="shared" si="18"/>
        <v>0</v>
      </c>
      <c r="BJ160" s="16" t="s">
        <v>82</v>
      </c>
      <c r="BK160" s="199">
        <f t="shared" si="19"/>
        <v>0</v>
      </c>
      <c r="BL160" s="16" t="s">
        <v>142</v>
      </c>
      <c r="BM160" s="198" t="s">
        <v>237</v>
      </c>
    </row>
    <row r="161" spans="1:65" s="2" customFormat="1" ht="16.5" customHeight="1">
      <c r="A161" s="33"/>
      <c r="B161" s="34"/>
      <c r="C161" s="186" t="s">
        <v>238</v>
      </c>
      <c r="D161" s="186" t="s">
        <v>138</v>
      </c>
      <c r="E161" s="187" t="s">
        <v>239</v>
      </c>
      <c r="F161" s="188" t="s">
        <v>240</v>
      </c>
      <c r="G161" s="189" t="s">
        <v>141</v>
      </c>
      <c r="H161" s="190">
        <v>2</v>
      </c>
      <c r="I161" s="191"/>
      <c r="J161" s="192">
        <f t="shared" si="10"/>
        <v>0</v>
      </c>
      <c r="K161" s="193"/>
      <c r="L161" s="38"/>
      <c r="M161" s="194" t="s">
        <v>1</v>
      </c>
      <c r="N161" s="195" t="s">
        <v>39</v>
      </c>
      <c r="O161" s="70"/>
      <c r="P161" s="196">
        <f t="shared" si="11"/>
        <v>0</v>
      </c>
      <c r="Q161" s="196">
        <v>0</v>
      </c>
      <c r="R161" s="196">
        <f t="shared" si="12"/>
        <v>0</v>
      </c>
      <c r="S161" s="196">
        <v>0</v>
      </c>
      <c r="T161" s="197">
        <f t="shared" si="1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98" t="s">
        <v>142</v>
      </c>
      <c r="AT161" s="198" t="s">
        <v>138</v>
      </c>
      <c r="AU161" s="198" t="s">
        <v>82</v>
      </c>
      <c r="AY161" s="16" t="s">
        <v>134</v>
      </c>
      <c r="BE161" s="199">
        <f t="shared" si="14"/>
        <v>0</v>
      </c>
      <c r="BF161" s="199">
        <f t="shared" si="15"/>
        <v>0</v>
      </c>
      <c r="BG161" s="199">
        <f t="shared" si="16"/>
        <v>0</v>
      </c>
      <c r="BH161" s="199">
        <f t="shared" si="17"/>
        <v>0</v>
      </c>
      <c r="BI161" s="199">
        <f t="shared" si="18"/>
        <v>0</v>
      </c>
      <c r="BJ161" s="16" t="s">
        <v>82</v>
      </c>
      <c r="BK161" s="199">
        <f t="shared" si="19"/>
        <v>0</v>
      </c>
      <c r="BL161" s="16" t="s">
        <v>142</v>
      </c>
      <c r="BM161" s="198" t="s">
        <v>241</v>
      </c>
    </row>
    <row r="162" spans="1:65" s="2" customFormat="1" ht="16.5" customHeight="1">
      <c r="A162" s="33"/>
      <c r="B162" s="34"/>
      <c r="C162" s="186" t="s">
        <v>242</v>
      </c>
      <c r="D162" s="186" t="s">
        <v>138</v>
      </c>
      <c r="E162" s="187" t="s">
        <v>243</v>
      </c>
      <c r="F162" s="188" t="s">
        <v>244</v>
      </c>
      <c r="G162" s="189" t="s">
        <v>245</v>
      </c>
      <c r="H162" s="190">
        <v>96</v>
      </c>
      <c r="I162" s="191"/>
      <c r="J162" s="192">
        <f t="shared" si="10"/>
        <v>0</v>
      </c>
      <c r="K162" s="193"/>
      <c r="L162" s="38"/>
      <c r="M162" s="194" t="s">
        <v>1</v>
      </c>
      <c r="N162" s="195" t="s">
        <v>39</v>
      </c>
      <c r="O162" s="70"/>
      <c r="P162" s="196">
        <f t="shared" si="11"/>
        <v>0</v>
      </c>
      <c r="Q162" s="196">
        <v>0</v>
      </c>
      <c r="R162" s="196">
        <f t="shared" si="12"/>
        <v>0</v>
      </c>
      <c r="S162" s="196">
        <v>0</v>
      </c>
      <c r="T162" s="197">
        <f t="shared" si="1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98" t="s">
        <v>142</v>
      </c>
      <c r="AT162" s="198" t="s">
        <v>138</v>
      </c>
      <c r="AU162" s="198" t="s">
        <v>82</v>
      </c>
      <c r="AY162" s="16" t="s">
        <v>134</v>
      </c>
      <c r="BE162" s="199">
        <f t="shared" si="14"/>
        <v>0</v>
      </c>
      <c r="BF162" s="199">
        <f t="shared" si="15"/>
        <v>0</v>
      </c>
      <c r="BG162" s="199">
        <f t="shared" si="16"/>
        <v>0</v>
      </c>
      <c r="BH162" s="199">
        <f t="shared" si="17"/>
        <v>0</v>
      </c>
      <c r="BI162" s="199">
        <f t="shared" si="18"/>
        <v>0</v>
      </c>
      <c r="BJ162" s="16" t="s">
        <v>82</v>
      </c>
      <c r="BK162" s="199">
        <f t="shared" si="19"/>
        <v>0</v>
      </c>
      <c r="BL162" s="16" t="s">
        <v>142</v>
      </c>
      <c r="BM162" s="198" t="s">
        <v>246</v>
      </c>
    </row>
    <row r="163" spans="1:65" s="2" customFormat="1" ht="16.5" customHeight="1">
      <c r="A163" s="33"/>
      <c r="B163" s="34"/>
      <c r="C163" s="186" t="s">
        <v>247</v>
      </c>
      <c r="D163" s="186" t="s">
        <v>138</v>
      </c>
      <c r="E163" s="187" t="s">
        <v>248</v>
      </c>
      <c r="F163" s="188" t="s">
        <v>249</v>
      </c>
      <c r="G163" s="189" t="s">
        <v>245</v>
      </c>
      <c r="H163" s="190">
        <v>42</v>
      </c>
      <c r="I163" s="191"/>
      <c r="J163" s="192">
        <f t="shared" si="10"/>
        <v>0</v>
      </c>
      <c r="K163" s="193"/>
      <c r="L163" s="38"/>
      <c r="M163" s="194" t="s">
        <v>1</v>
      </c>
      <c r="N163" s="195" t="s">
        <v>39</v>
      </c>
      <c r="O163" s="70"/>
      <c r="P163" s="196">
        <f t="shared" si="11"/>
        <v>0</v>
      </c>
      <c r="Q163" s="196">
        <v>0</v>
      </c>
      <c r="R163" s="196">
        <f t="shared" si="12"/>
        <v>0</v>
      </c>
      <c r="S163" s="196">
        <v>0</v>
      </c>
      <c r="T163" s="197">
        <f t="shared" si="1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98" t="s">
        <v>142</v>
      </c>
      <c r="AT163" s="198" t="s">
        <v>138</v>
      </c>
      <c r="AU163" s="198" t="s">
        <v>82</v>
      </c>
      <c r="AY163" s="16" t="s">
        <v>134</v>
      </c>
      <c r="BE163" s="199">
        <f t="shared" si="14"/>
        <v>0</v>
      </c>
      <c r="BF163" s="199">
        <f t="shared" si="15"/>
        <v>0</v>
      </c>
      <c r="BG163" s="199">
        <f t="shared" si="16"/>
        <v>0</v>
      </c>
      <c r="BH163" s="199">
        <f t="shared" si="17"/>
        <v>0</v>
      </c>
      <c r="BI163" s="199">
        <f t="shared" si="18"/>
        <v>0</v>
      </c>
      <c r="BJ163" s="16" t="s">
        <v>82</v>
      </c>
      <c r="BK163" s="199">
        <f t="shared" si="19"/>
        <v>0</v>
      </c>
      <c r="BL163" s="16" t="s">
        <v>142</v>
      </c>
      <c r="BM163" s="198" t="s">
        <v>250</v>
      </c>
    </row>
    <row r="164" spans="1:65" s="2" customFormat="1" ht="16.5" customHeight="1">
      <c r="A164" s="33"/>
      <c r="B164" s="34"/>
      <c r="C164" s="186" t="s">
        <v>251</v>
      </c>
      <c r="D164" s="186" t="s">
        <v>138</v>
      </c>
      <c r="E164" s="187" t="s">
        <v>252</v>
      </c>
      <c r="F164" s="188" t="s">
        <v>253</v>
      </c>
      <c r="G164" s="189" t="s">
        <v>245</v>
      </c>
      <c r="H164" s="190">
        <v>30</v>
      </c>
      <c r="I164" s="191"/>
      <c r="J164" s="192">
        <f t="shared" si="10"/>
        <v>0</v>
      </c>
      <c r="K164" s="193"/>
      <c r="L164" s="38"/>
      <c r="M164" s="194" t="s">
        <v>1</v>
      </c>
      <c r="N164" s="195" t="s">
        <v>39</v>
      </c>
      <c r="O164" s="70"/>
      <c r="P164" s="196">
        <f t="shared" si="11"/>
        <v>0</v>
      </c>
      <c r="Q164" s="196">
        <v>0</v>
      </c>
      <c r="R164" s="196">
        <f t="shared" si="12"/>
        <v>0</v>
      </c>
      <c r="S164" s="196">
        <v>0</v>
      </c>
      <c r="T164" s="197">
        <f t="shared" si="1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98" t="s">
        <v>142</v>
      </c>
      <c r="AT164" s="198" t="s">
        <v>138</v>
      </c>
      <c r="AU164" s="198" t="s">
        <v>82</v>
      </c>
      <c r="AY164" s="16" t="s">
        <v>134</v>
      </c>
      <c r="BE164" s="199">
        <f t="shared" si="14"/>
        <v>0</v>
      </c>
      <c r="BF164" s="199">
        <f t="shared" si="15"/>
        <v>0</v>
      </c>
      <c r="BG164" s="199">
        <f t="shared" si="16"/>
        <v>0</v>
      </c>
      <c r="BH164" s="199">
        <f t="shared" si="17"/>
        <v>0</v>
      </c>
      <c r="BI164" s="199">
        <f t="shared" si="18"/>
        <v>0</v>
      </c>
      <c r="BJ164" s="16" t="s">
        <v>82</v>
      </c>
      <c r="BK164" s="199">
        <f t="shared" si="19"/>
        <v>0</v>
      </c>
      <c r="BL164" s="16" t="s">
        <v>142</v>
      </c>
      <c r="BM164" s="198" t="s">
        <v>254</v>
      </c>
    </row>
    <row r="165" spans="1:65" s="2" customFormat="1" ht="16.5" customHeight="1">
      <c r="A165" s="33"/>
      <c r="B165" s="34"/>
      <c r="C165" s="186" t="s">
        <v>255</v>
      </c>
      <c r="D165" s="186" t="s">
        <v>138</v>
      </c>
      <c r="E165" s="187" t="s">
        <v>256</v>
      </c>
      <c r="F165" s="188" t="s">
        <v>257</v>
      </c>
      <c r="G165" s="189" t="s">
        <v>245</v>
      </c>
      <c r="H165" s="190">
        <v>5</v>
      </c>
      <c r="I165" s="191"/>
      <c r="J165" s="192">
        <f t="shared" si="10"/>
        <v>0</v>
      </c>
      <c r="K165" s="193"/>
      <c r="L165" s="38"/>
      <c r="M165" s="194" t="s">
        <v>1</v>
      </c>
      <c r="N165" s="195" t="s">
        <v>39</v>
      </c>
      <c r="O165" s="70"/>
      <c r="P165" s="196">
        <f t="shared" si="11"/>
        <v>0</v>
      </c>
      <c r="Q165" s="196">
        <v>0</v>
      </c>
      <c r="R165" s="196">
        <f t="shared" si="12"/>
        <v>0</v>
      </c>
      <c r="S165" s="196">
        <v>0</v>
      </c>
      <c r="T165" s="197">
        <f t="shared" si="1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98" t="s">
        <v>142</v>
      </c>
      <c r="AT165" s="198" t="s">
        <v>138</v>
      </c>
      <c r="AU165" s="198" t="s">
        <v>82</v>
      </c>
      <c r="AY165" s="16" t="s">
        <v>134</v>
      </c>
      <c r="BE165" s="199">
        <f t="shared" si="14"/>
        <v>0</v>
      </c>
      <c r="BF165" s="199">
        <f t="shared" si="15"/>
        <v>0</v>
      </c>
      <c r="BG165" s="199">
        <f t="shared" si="16"/>
        <v>0</v>
      </c>
      <c r="BH165" s="199">
        <f t="shared" si="17"/>
        <v>0</v>
      </c>
      <c r="BI165" s="199">
        <f t="shared" si="18"/>
        <v>0</v>
      </c>
      <c r="BJ165" s="16" t="s">
        <v>82</v>
      </c>
      <c r="BK165" s="199">
        <f t="shared" si="19"/>
        <v>0</v>
      </c>
      <c r="BL165" s="16" t="s">
        <v>142</v>
      </c>
      <c r="BM165" s="198" t="s">
        <v>258</v>
      </c>
    </row>
    <row r="166" spans="1:65" s="2" customFormat="1" ht="16.5" customHeight="1">
      <c r="A166" s="33"/>
      <c r="B166" s="34"/>
      <c r="C166" s="186" t="s">
        <v>259</v>
      </c>
      <c r="D166" s="186" t="s">
        <v>138</v>
      </c>
      <c r="E166" s="187" t="s">
        <v>260</v>
      </c>
      <c r="F166" s="188" t="s">
        <v>261</v>
      </c>
      <c r="G166" s="189" t="s">
        <v>245</v>
      </c>
      <c r="H166" s="190">
        <v>3</v>
      </c>
      <c r="I166" s="191"/>
      <c r="J166" s="192">
        <f t="shared" si="10"/>
        <v>0</v>
      </c>
      <c r="K166" s="193"/>
      <c r="L166" s="38"/>
      <c r="M166" s="194" t="s">
        <v>1</v>
      </c>
      <c r="N166" s="195" t="s">
        <v>39</v>
      </c>
      <c r="O166" s="70"/>
      <c r="P166" s="196">
        <f t="shared" si="11"/>
        <v>0</v>
      </c>
      <c r="Q166" s="196">
        <v>0</v>
      </c>
      <c r="R166" s="196">
        <f t="shared" si="12"/>
        <v>0</v>
      </c>
      <c r="S166" s="196">
        <v>0</v>
      </c>
      <c r="T166" s="197">
        <f t="shared" si="1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98" t="s">
        <v>142</v>
      </c>
      <c r="AT166" s="198" t="s">
        <v>138</v>
      </c>
      <c r="AU166" s="198" t="s">
        <v>82</v>
      </c>
      <c r="AY166" s="16" t="s">
        <v>134</v>
      </c>
      <c r="BE166" s="199">
        <f t="shared" si="14"/>
        <v>0</v>
      </c>
      <c r="BF166" s="199">
        <f t="shared" si="15"/>
        <v>0</v>
      </c>
      <c r="BG166" s="199">
        <f t="shared" si="16"/>
        <v>0</v>
      </c>
      <c r="BH166" s="199">
        <f t="shared" si="17"/>
        <v>0</v>
      </c>
      <c r="BI166" s="199">
        <f t="shared" si="18"/>
        <v>0</v>
      </c>
      <c r="BJ166" s="16" t="s">
        <v>82</v>
      </c>
      <c r="BK166" s="199">
        <f t="shared" si="19"/>
        <v>0</v>
      </c>
      <c r="BL166" s="16" t="s">
        <v>142</v>
      </c>
      <c r="BM166" s="198" t="s">
        <v>262</v>
      </c>
    </row>
    <row r="167" spans="1:65" s="2" customFormat="1" ht="16.5" customHeight="1">
      <c r="A167" s="33"/>
      <c r="B167" s="34"/>
      <c r="C167" s="186" t="s">
        <v>263</v>
      </c>
      <c r="D167" s="186" t="s">
        <v>138</v>
      </c>
      <c r="E167" s="187" t="s">
        <v>264</v>
      </c>
      <c r="F167" s="188" t="s">
        <v>265</v>
      </c>
      <c r="G167" s="189" t="s">
        <v>245</v>
      </c>
      <c r="H167" s="190">
        <v>2</v>
      </c>
      <c r="I167" s="191"/>
      <c r="J167" s="192">
        <f t="shared" si="10"/>
        <v>0</v>
      </c>
      <c r="K167" s="193"/>
      <c r="L167" s="38"/>
      <c r="M167" s="194" t="s">
        <v>1</v>
      </c>
      <c r="N167" s="195" t="s">
        <v>39</v>
      </c>
      <c r="O167" s="70"/>
      <c r="P167" s="196">
        <f t="shared" si="11"/>
        <v>0</v>
      </c>
      <c r="Q167" s="196">
        <v>0</v>
      </c>
      <c r="R167" s="196">
        <f t="shared" si="12"/>
        <v>0</v>
      </c>
      <c r="S167" s="196">
        <v>0</v>
      </c>
      <c r="T167" s="197">
        <f t="shared" si="13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98" t="s">
        <v>142</v>
      </c>
      <c r="AT167" s="198" t="s">
        <v>138</v>
      </c>
      <c r="AU167" s="198" t="s">
        <v>82</v>
      </c>
      <c r="AY167" s="16" t="s">
        <v>134</v>
      </c>
      <c r="BE167" s="199">
        <f t="shared" si="14"/>
        <v>0</v>
      </c>
      <c r="BF167" s="199">
        <f t="shared" si="15"/>
        <v>0</v>
      </c>
      <c r="BG167" s="199">
        <f t="shared" si="16"/>
        <v>0</v>
      </c>
      <c r="BH167" s="199">
        <f t="shared" si="17"/>
        <v>0</v>
      </c>
      <c r="BI167" s="199">
        <f t="shared" si="18"/>
        <v>0</v>
      </c>
      <c r="BJ167" s="16" t="s">
        <v>82</v>
      </c>
      <c r="BK167" s="199">
        <f t="shared" si="19"/>
        <v>0</v>
      </c>
      <c r="BL167" s="16" t="s">
        <v>142</v>
      </c>
      <c r="BM167" s="198" t="s">
        <v>266</v>
      </c>
    </row>
    <row r="168" spans="2:63" s="12" customFormat="1" ht="25.95" customHeight="1">
      <c r="B168" s="170"/>
      <c r="C168" s="171"/>
      <c r="D168" s="172" t="s">
        <v>73</v>
      </c>
      <c r="E168" s="173" t="s">
        <v>267</v>
      </c>
      <c r="F168" s="173" t="s">
        <v>268</v>
      </c>
      <c r="G168" s="171"/>
      <c r="H168" s="171"/>
      <c r="I168" s="174"/>
      <c r="J168" s="175">
        <f>BK168</f>
        <v>0</v>
      </c>
      <c r="K168" s="171"/>
      <c r="L168" s="176"/>
      <c r="M168" s="177"/>
      <c r="N168" s="178"/>
      <c r="O168" s="178"/>
      <c r="P168" s="179">
        <f>SUM(P169:P174)</f>
        <v>0</v>
      </c>
      <c r="Q168" s="178"/>
      <c r="R168" s="179">
        <f>SUM(R169:R174)</f>
        <v>0</v>
      </c>
      <c r="S168" s="178"/>
      <c r="T168" s="180">
        <f>SUM(T169:T174)</f>
        <v>0</v>
      </c>
      <c r="AR168" s="181" t="s">
        <v>82</v>
      </c>
      <c r="AT168" s="182" t="s">
        <v>73</v>
      </c>
      <c r="AU168" s="182" t="s">
        <v>74</v>
      </c>
      <c r="AY168" s="181" t="s">
        <v>134</v>
      </c>
      <c r="BK168" s="183">
        <f>SUM(BK169:BK174)</f>
        <v>0</v>
      </c>
    </row>
    <row r="169" spans="1:65" s="2" customFormat="1" ht="16.5" customHeight="1">
      <c r="A169" s="33"/>
      <c r="B169" s="34"/>
      <c r="C169" s="186" t="s">
        <v>269</v>
      </c>
      <c r="D169" s="186" t="s">
        <v>138</v>
      </c>
      <c r="E169" s="187" t="s">
        <v>270</v>
      </c>
      <c r="F169" s="188" t="s">
        <v>271</v>
      </c>
      <c r="G169" s="189" t="s">
        <v>272</v>
      </c>
      <c r="H169" s="190">
        <v>0.3</v>
      </c>
      <c r="I169" s="191"/>
      <c r="J169" s="192">
        <f aca="true" t="shared" si="20" ref="J169:J174">ROUND(I169*H169,2)</f>
        <v>0</v>
      </c>
      <c r="K169" s="193"/>
      <c r="L169" s="38"/>
      <c r="M169" s="194" t="s">
        <v>1</v>
      </c>
      <c r="N169" s="195" t="s">
        <v>39</v>
      </c>
      <c r="O169" s="70"/>
      <c r="P169" s="196">
        <f aca="true" t="shared" si="21" ref="P169:P174">O169*H169</f>
        <v>0</v>
      </c>
      <c r="Q169" s="196">
        <v>0</v>
      </c>
      <c r="R169" s="196">
        <f aca="true" t="shared" si="22" ref="R169:R174">Q169*H169</f>
        <v>0</v>
      </c>
      <c r="S169" s="196">
        <v>0</v>
      </c>
      <c r="T169" s="197">
        <f aca="true" t="shared" si="23" ref="T169:T174"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98" t="s">
        <v>142</v>
      </c>
      <c r="AT169" s="198" t="s">
        <v>138</v>
      </c>
      <c r="AU169" s="198" t="s">
        <v>82</v>
      </c>
      <c r="AY169" s="16" t="s">
        <v>134</v>
      </c>
      <c r="BE169" s="199">
        <f aca="true" t="shared" si="24" ref="BE169:BE174">IF(N169="základní",J169,0)</f>
        <v>0</v>
      </c>
      <c r="BF169" s="199">
        <f aca="true" t="shared" si="25" ref="BF169:BF174">IF(N169="snížená",J169,0)</f>
        <v>0</v>
      </c>
      <c r="BG169" s="199">
        <f aca="true" t="shared" si="26" ref="BG169:BG174">IF(N169="zákl. přenesená",J169,0)</f>
        <v>0</v>
      </c>
      <c r="BH169" s="199">
        <f aca="true" t="shared" si="27" ref="BH169:BH174">IF(N169="sníž. přenesená",J169,0)</f>
        <v>0</v>
      </c>
      <c r="BI169" s="199">
        <f aca="true" t="shared" si="28" ref="BI169:BI174">IF(N169="nulová",J169,0)</f>
        <v>0</v>
      </c>
      <c r="BJ169" s="16" t="s">
        <v>82</v>
      </c>
      <c r="BK169" s="199">
        <f aca="true" t="shared" si="29" ref="BK169:BK174">ROUND(I169*H169,2)</f>
        <v>0</v>
      </c>
      <c r="BL169" s="16" t="s">
        <v>142</v>
      </c>
      <c r="BM169" s="198" t="s">
        <v>273</v>
      </c>
    </row>
    <row r="170" spans="1:65" s="2" customFormat="1" ht="16.5" customHeight="1">
      <c r="A170" s="33"/>
      <c r="B170" s="34"/>
      <c r="C170" s="186" t="s">
        <v>274</v>
      </c>
      <c r="D170" s="186" t="s">
        <v>138</v>
      </c>
      <c r="E170" s="187" t="s">
        <v>275</v>
      </c>
      <c r="F170" s="188" t="s">
        <v>276</v>
      </c>
      <c r="G170" s="189" t="s">
        <v>277</v>
      </c>
      <c r="H170" s="190">
        <v>0.3</v>
      </c>
      <c r="I170" s="191"/>
      <c r="J170" s="192">
        <f t="shared" si="20"/>
        <v>0</v>
      </c>
      <c r="K170" s="193"/>
      <c r="L170" s="38"/>
      <c r="M170" s="194" t="s">
        <v>1</v>
      </c>
      <c r="N170" s="195" t="s">
        <v>39</v>
      </c>
      <c r="O170" s="70"/>
      <c r="P170" s="196">
        <f t="shared" si="21"/>
        <v>0</v>
      </c>
      <c r="Q170" s="196">
        <v>0</v>
      </c>
      <c r="R170" s="196">
        <f t="shared" si="22"/>
        <v>0</v>
      </c>
      <c r="S170" s="196">
        <v>0</v>
      </c>
      <c r="T170" s="197">
        <f t="shared" si="2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98" t="s">
        <v>142</v>
      </c>
      <c r="AT170" s="198" t="s">
        <v>138</v>
      </c>
      <c r="AU170" s="198" t="s">
        <v>82</v>
      </c>
      <c r="AY170" s="16" t="s">
        <v>134</v>
      </c>
      <c r="BE170" s="199">
        <f t="shared" si="24"/>
        <v>0</v>
      </c>
      <c r="BF170" s="199">
        <f t="shared" si="25"/>
        <v>0</v>
      </c>
      <c r="BG170" s="199">
        <f t="shared" si="26"/>
        <v>0</v>
      </c>
      <c r="BH170" s="199">
        <f t="shared" si="27"/>
        <v>0</v>
      </c>
      <c r="BI170" s="199">
        <f t="shared" si="28"/>
        <v>0</v>
      </c>
      <c r="BJ170" s="16" t="s">
        <v>82</v>
      </c>
      <c r="BK170" s="199">
        <f t="shared" si="29"/>
        <v>0</v>
      </c>
      <c r="BL170" s="16" t="s">
        <v>142</v>
      </c>
      <c r="BM170" s="198" t="s">
        <v>278</v>
      </c>
    </row>
    <row r="171" spans="1:65" s="2" customFormat="1" ht="44.25" customHeight="1">
      <c r="A171" s="33"/>
      <c r="B171" s="34"/>
      <c r="C171" s="186" t="s">
        <v>279</v>
      </c>
      <c r="D171" s="186" t="s">
        <v>138</v>
      </c>
      <c r="E171" s="187" t="s">
        <v>280</v>
      </c>
      <c r="F171" s="188" t="s">
        <v>281</v>
      </c>
      <c r="G171" s="189" t="s">
        <v>272</v>
      </c>
      <c r="H171" s="190">
        <v>0.3</v>
      </c>
      <c r="I171" s="191"/>
      <c r="J171" s="192">
        <f t="shared" si="20"/>
        <v>0</v>
      </c>
      <c r="K171" s="193"/>
      <c r="L171" s="38"/>
      <c r="M171" s="194" t="s">
        <v>1</v>
      </c>
      <c r="N171" s="195" t="s">
        <v>39</v>
      </c>
      <c r="O171" s="70"/>
      <c r="P171" s="196">
        <f t="shared" si="21"/>
        <v>0</v>
      </c>
      <c r="Q171" s="196">
        <v>0</v>
      </c>
      <c r="R171" s="196">
        <f t="shared" si="22"/>
        <v>0</v>
      </c>
      <c r="S171" s="196">
        <v>0</v>
      </c>
      <c r="T171" s="197">
        <f t="shared" si="2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98" t="s">
        <v>142</v>
      </c>
      <c r="AT171" s="198" t="s">
        <v>138</v>
      </c>
      <c r="AU171" s="198" t="s">
        <v>82</v>
      </c>
      <c r="AY171" s="16" t="s">
        <v>134</v>
      </c>
      <c r="BE171" s="199">
        <f t="shared" si="24"/>
        <v>0</v>
      </c>
      <c r="BF171" s="199">
        <f t="shared" si="25"/>
        <v>0</v>
      </c>
      <c r="BG171" s="199">
        <f t="shared" si="26"/>
        <v>0</v>
      </c>
      <c r="BH171" s="199">
        <f t="shared" si="27"/>
        <v>0</v>
      </c>
      <c r="BI171" s="199">
        <f t="shared" si="28"/>
        <v>0</v>
      </c>
      <c r="BJ171" s="16" t="s">
        <v>82</v>
      </c>
      <c r="BK171" s="199">
        <f t="shared" si="29"/>
        <v>0</v>
      </c>
      <c r="BL171" s="16" t="s">
        <v>142</v>
      </c>
      <c r="BM171" s="198" t="s">
        <v>282</v>
      </c>
    </row>
    <row r="172" spans="1:65" s="2" customFormat="1" ht="16.5" customHeight="1">
      <c r="A172" s="33"/>
      <c r="B172" s="34"/>
      <c r="C172" s="186" t="s">
        <v>283</v>
      </c>
      <c r="D172" s="186" t="s">
        <v>138</v>
      </c>
      <c r="E172" s="187" t="s">
        <v>284</v>
      </c>
      <c r="F172" s="188" t="s">
        <v>285</v>
      </c>
      <c r="G172" s="189" t="s">
        <v>286</v>
      </c>
      <c r="H172" s="190">
        <v>6</v>
      </c>
      <c r="I172" s="191"/>
      <c r="J172" s="192">
        <f t="shared" si="20"/>
        <v>0</v>
      </c>
      <c r="K172" s="193"/>
      <c r="L172" s="38"/>
      <c r="M172" s="194" t="s">
        <v>1</v>
      </c>
      <c r="N172" s="195" t="s">
        <v>39</v>
      </c>
      <c r="O172" s="70"/>
      <c r="P172" s="196">
        <f t="shared" si="21"/>
        <v>0</v>
      </c>
      <c r="Q172" s="196">
        <v>0</v>
      </c>
      <c r="R172" s="196">
        <f t="shared" si="22"/>
        <v>0</v>
      </c>
      <c r="S172" s="196">
        <v>0</v>
      </c>
      <c r="T172" s="197">
        <f t="shared" si="2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98" t="s">
        <v>142</v>
      </c>
      <c r="AT172" s="198" t="s">
        <v>138</v>
      </c>
      <c r="AU172" s="198" t="s">
        <v>82</v>
      </c>
      <c r="AY172" s="16" t="s">
        <v>134</v>
      </c>
      <c r="BE172" s="199">
        <f t="shared" si="24"/>
        <v>0</v>
      </c>
      <c r="BF172" s="199">
        <f t="shared" si="25"/>
        <v>0</v>
      </c>
      <c r="BG172" s="199">
        <f t="shared" si="26"/>
        <v>0</v>
      </c>
      <c r="BH172" s="199">
        <f t="shared" si="27"/>
        <v>0</v>
      </c>
      <c r="BI172" s="199">
        <f t="shared" si="28"/>
        <v>0</v>
      </c>
      <c r="BJ172" s="16" t="s">
        <v>82</v>
      </c>
      <c r="BK172" s="199">
        <f t="shared" si="29"/>
        <v>0</v>
      </c>
      <c r="BL172" s="16" t="s">
        <v>142</v>
      </c>
      <c r="BM172" s="198" t="s">
        <v>287</v>
      </c>
    </row>
    <row r="173" spans="1:65" s="2" customFormat="1" ht="21.75" customHeight="1">
      <c r="A173" s="33"/>
      <c r="B173" s="34"/>
      <c r="C173" s="186" t="s">
        <v>288</v>
      </c>
      <c r="D173" s="186" t="s">
        <v>138</v>
      </c>
      <c r="E173" s="187" t="s">
        <v>289</v>
      </c>
      <c r="F173" s="188" t="s">
        <v>290</v>
      </c>
      <c r="G173" s="189" t="s">
        <v>141</v>
      </c>
      <c r="H173" s="190">
        <v>5</v>
      </c>
      <c r="I173" s="191"/>
      <c r="J173" s="192">
        <f t="shared" si="20"/>
        <v>0</v>
      </c>
      <c r="K173" s="193"/>
      <c r="L173" s="38"/>
      <c r="M173" s="194" t="s">
        <v>1</v>
      </c>
      <c r="N173" s="195" t="s">
        <v>39</v>
      </c>
      <c r="O173" s="70"/>
      <c r="P173" s="196">
        <f t="shared" si="21"/>
        <v>0</v>
      </c>
      <c r="Q173" s="196">
        <v>0</v>
      </c>
      <c r="R173" s="196">
        <f t="shared" si="22"/>
        <v>0</v>
      </c>
      <c r="S173" s="196">
        <v>0</v>
      </c>
      <c r="T173" s="197">
        <f t="shared" si="2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98" t="s">
        <v>142</v>
      </c>
      <c r="AT173" s="198" t="s">
        <v>138</v>
      </c>
      <c r="AU173" s="198" t="s">
        <v>82</v>
      </c>
      <c r="AY173" s="16" t="s">
        <v>134</v>
      </c>
      <c r="BE173" s="199">
        <f t="shared" si="24"/>
        <v>0</v>
      </c>
      <c r="BF173" s="199">
        <f t="shared" si="25"/>
        <v>0</v>
      </c>
      <c r="BG173" s="199">
        <f t="shared" si="26"/>
        <v>0</v>
      </c>
      <c r="BH173" s="199">
        <f t="shared" si="27"/>
        <v>0</v>
      </c>
      <c r="BI173" s="199">
        <f t="shared" si="28"/>
        <v>0</v>
      </c>
      <c r="BJ173" s="16" t="s">
        <v>82</v>
      </c>
      <c r="BK173" s="199">
        <f t="shared" si="29"/>
        <v>0</v>
      </c>
      <c r="BL173" s="16" t="s">
        <v>142</v>
      </c>
      <c r="BM173" s="198" t="s">
        <v>291</v>
      </c>
    </row>
    <row r="174" spans="1:65" s="2" customFormat="1" ht="16.5" customHeight="1">
      <c r="A174" s="33"/>
      <c r="B174" s="34"/>
      <c r="C174" s="186" t="s">
        <v>292</v>
      </c>
      <c r="D174" s="186" t="s">
        <v>138</v>
      </c>
      <c r="E174" s="187" t="s">
        <v>293</v>
      </c>
      <c r="F174" s="188" t="s">
        <v>294</v>
      </c>
      <c r="G174" s="189" t="s">
        <v>141</v>
      </c>
      <c r="H174" s="190">
        <v>5</v>
      </c>
      <c r="I174" s="191"/>
      <c r="J174" s="192">
        <f t="shared" si="20"/>
        <v>0</v>
      </c>
      <c r="K174" s="193"/>
      <c r="L174" s="38"/>
      <c r="M174" s="194" t="s">
        <v>1</v>
      </c>
      <c r="N174" s="195" t="s">
        <v>39</v>
      </c>
      <c r="O174" s="70"/>
      <c r="P174" s="196">
        <f t="shared" si="21"/>
        <v>0</v>
      </c>
      <c r="Q174" s="196">
        <v>0</v>
      </c>
      <c r="R174" s="196">
        <f t="shared" si="22"/>
        <v>0</v>
      </c>
      <c r="S174" s="196">
        <v>0</v>
      </c>
      <c r="T174" s="197">
        <f t="shared" si="23"/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98" t="s">
        <v>142</v>
      </c>
      <c r="AT174" s="198" t="s">
        <v>138</v>
      </c>
      <c r="AU174" s="198" t="s">
        <v>82</v>
      </c>
      <c r="AY174" s="16" t="s">
        <v>134</v>
      </c>
      <c r="BE174" s="199">
        <f t="shared" si="24"/>
        <v>0</v>
      </c>
      <c r="BF174" s="199">
        <f t="shared" si="25"/>
        <v>0</v>
      </c>
      <c r="BG174" s="199">
        <f t="shared" si="26"/>
        <v>0</v>
      </c>
      <c r="BH174" s="199">
        <f t="shared" si="27"/>
        <v>0</v>
      </c>
      <c r="BI174" s="199">
        <f t="shared" si="28"/>
        <v>0</v>
      </c>
      <c r="BJ174" s="16" t="s">
        <v>82</v>
      </c>
      <c r="BK174" s="199">
        <f t="shared" si="29"/>
        <v>0</v>
      </c>
      <c r="BL174" s="16" t="s">
        <v>142</v>
      </c>
      <c r="BM174" s="198" t="s">
        <v>295</v>
      </c>
    </row>
    <row r="175" spans="2:63" s="12" customFormat="1" ht="25.95" customHeight="1">
      <c r="B175" s="170"/>
      <c r="C175" s="171"/>
      <c r="D175" s="172" t="s">
        <v>73</v>
      </c>
      <c r="E175" s="173" t="s">
        <v>296</v>
      </c>
      <c r="F175" s="173" t="s">
        <v>297</v>
      </c>
      <c r="G175" s="171"/>
      <c r="H175" s="171"/>
      <c r="I175" s="174"/>
      <c r="J175" s="175">
        <f>BK175</f>
        <v>0</v>
      </c>
      <c r="K175" s="171"/>
      <c r="L175" s="176"/>
      <c r="M175" s="177"/>
      <c r="N175" s="178"/>
      <c r="O175" s="178"/>
      <c r="P175" s="179">
        <f>SUM(P176:P179)</f>
        <v>0</v>
      </c>
      <c r="Q175" s="178"/>
      <c r="R175" s="179">
        <f>SUM(R176:R179)</f>
        <v>0</v>
      </c>
      <c r="S175" s="178"/>
      <c r="T175" s="180">
        <f>SUM(T176:T179)</f>
        <v>0</v>
      </c>
      <c r="AR175" s="181" t="s">
        <v>82</v>
      </c>
      <c r="AT175" s="182" t="s">
        <v>73</v>
      </c>
      <c r="AU175" s="182" t="s">
        <v>74</v>
      </c>
      <c r="AY175" s="181" t="s">
        <v>134</v>
      </c>
      <c r="BK175" s="183">
        <f>SUM(BK176:BK179)</f>
        <v>0</v>
      </c>
    </row>
    <row r="176" spans="1:65" s="2" customFormat="1" ht="21.75" customHeight="1">
      <c r="A176" s="33"/>
      <c r="B176" s="34"/>
      <c r="C176" s="186" t="s">
        <v>298</v>
      </c>
      <c r="D176" s="186" t="s">
        <v>138</v>
      </c>
      <c r="E176" s="187" t="s">
        <v>299</v>
      </c>
      <c r="F176" s="188" t="s">
        <v>300</v>
      </c>
      <c r="G176" s="189" t="s">
        <v>152</v>
      </c>
      <c r="H176" s="190">
        <v>165</v>
      </c>
      <c r="I176" s="191"/>
      <c r="J176" s="192">
        <f>ROUND(I176*H176,2)</f>
        <v>0</v>
      </c>
      <c r="K176" s="193"/>
      <c r="L176" s="38"/>
      <c r="M176" s="194" t="s">
        <v>1</v>
      </c>
      <c r="N176" s="195" t="s">
        <v>39</v>
      </c>
      <c r="O176" s="70"/>
      <c r="P176" s="196">
        <f>O176*H176</f>
        <v>0</v>
      </c>
      <c r="Q176" s="196">
        <v>0</v>
      </c>
      <c r="R176" s="196">
        <f>Q176*H176</f>
        <v>0</v>
      </c>
      <c r="S176" s="196">
        <v>0</v>
      </c>
      <c r="T176" s="197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98" t="s">
        <v>142</v>
      </c>
      <c r="AT176" s="198" t="s">
        <v>138</v>
      </c>
      <c r="AU176" s="198" t="s">
        <v>82</v>
      </c>
      <c r="AY176" s="16" t="s">
        <v>134</v>
      </c>
      <c r="BE176" s="199">
        <f>IF(N176="základní",J176,0)</f>
        <v>0</v>
      </c>
      <c r="BF176" s="199">
        <f>IF(N176="snížená",J176,0)</f>
        <v>0</v>
      </c>
      <c r="BG176" s="199">
        <f>IF(N176="zákl. přenesená",J176,0)</f>
        <v>0</v>
      </c>
      <c r="BH176" s="199">
        <f>IF(N176="sníž. přenesená",J176,0)</f>
        <v>0</v>
      </c>
      <c r="BI176" s="199">
        <f>IF(N176="nulová",J176,0)</f>
        <v>0</v>
      </c>
      <c r="BJ176" s="16" t="s">
        <v>82</v>
      </c>
      <c r="BK176" s="199">
        <f>ROUND(I176*H176,2)</f>
        <v>0</v>
      </c>
      <c r="BL176" s="16" t="s">
        <v>142</v>
      </c>
      <c r="BM176" s="198" t="s">
        <v>301</v>
      </c>
    </row>
    <row r="177" spans="1:65" s="2" customFormat="1" ht="16.5" customHeight="1">
      <c r="A177" s="33"/>
      <c r="B177" s="34"/>
      <c r="C177" s="186" t="s">
        <v>302</v>
      </c>
      <c r="D177" s="186" t="s">
        <v>138</v>
      </c>
      <c r="E177" s="187" t="s">
        <v>303</v>
      </c>
      <c r="F177" s="188" t="s">
        <v>304</v>
      </c>
      <c r="G177" s="189" t="s">
        <v>141</v>
      </c>
      <c r="H177" s="190">
        <v>5</v>
      </c>
      <c r="I177" s="191"/>
      <c r="J177" s="192">
        <f>ROUND(I177*H177,2)</f>
        <v>0</v>
      </c>
      <c r="K177" s="193"/>
      <c r="L177" s="38"/>
      <c r="M177" s="194" t="s">
        <v>1</v>
      </c>
      <c r="N177" s="195" t="s">
        <v>39</v>
      </c>
      <c r="O177" s="70"/>
      <c r="P177" s="196">
        <f>O177*H177</f>
        <v>0</v>
      </c>
      <c r="Q177" s="196">
        <v>0</v>
      </c>
      <c r="R177" s="196">
        <f>Q177*H177</f>
        <v>0</v>
      </c>
      <c r="S177" s="196">
        <v>0</v>
      </c>
      <c r="T177" s="197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98" t="s">
        <v>142</v>
      </c>
      <c r="AT177" s="198" t="s">
        <v>138</v>
      </c>
      <c r="AU177" s="198" t="s">
        <v>82</v>
      </c>
      <c r="AY177" s="16" t="s">
        <v>134</v>
      </c>
      <c r="BE177" s="199">
        <f>IF(N177="základní",J177,0)</f>
        <v>0</v>
      </c>
      <c r="BF177" s="199">
        <f>IF(N177="snížená",J177,0)</f>
        <v>0</v>
      </c>
      <c r="BG177" s="199">
        <f>IF(N177="zákl. přenesená",J177,0)</f>
        <v>0</v>
      </c>
      <c r="BH177" s="199">
        <f>IF(N177="sníž. přenesená",J177,0)</f>
        <v>0</v>
      </c>
      <c r="BI177" s="199">
        <f>IF(N177="nulová",J177,0)</f>
        <v>0</v>
      </c>
      <c r="BJ177" s="16" t="s">
        <v>82</v>
      </c>
      <c r="BK177" s="199">
        <f>ROUND(I177*H177,2)</f>
        <v>0</v>
      </c>
      <c r="BL177" s="16" t="s">
        <v>142</v>
      </c>
      <c r="BM177" s="198" t="s">
        <v>305</v>
      </c>
    </row>
    <row r="178" spans="1:65" s="2" customFormat="1" ht="16.5" customHeight="1">
      <c r="A178" s="33"/>
      <c r="B178" s="34"/>
      <c r="C178" s="186" t="s">
        <v>306</v>
      </c>
      <c r="D178" s="186" t="s">
        <v>138</v>
      </c>
      <c r="E178" s="187" t="s">
        <v>307</v>
      </c>
      <c r="F178" s="188" t="s">
        <v>308</v>
      </c>
      <c r="G178" s="189" t="s">
        <v>286</v>
      </c>
      <c r="H178" s="190">
        <v>3</v>
      </c>
      <c r="I178" s="191"/>
      <c r="J178" s="192">
        <f>ROUND(I178*H178,2)</f>
        <v>0</v>
      </c>
      <c r="K178" s="193"/>
      <c r="L178" s="38"/>
      <c r="M178" s="194" t="s">
        <v>1</v>
      </c>
      <c r="N178" s="195" t="s">
        <v>39</v>
      </c>
      <c r="O178" s="70"/>
      <c r="P178" s="196">
        <f>O178*H178</f>
        <v>0</v>
      </c>
      <c r="Q178" s="196">
        <v>0</v>
      </c>
      <c r="R178" s="196">
        <f>Q178*H178</f>
        <v>0</v>
      </c>
      <c r="S178" s="196">
        <v>0</v>
      </c>
      <c r="T178" s="197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98" t="s">
        <v>142</v>
      </c>
      <c r="AT178" s="198" t="s">
        <v>138</v>
      </c>
      <c r="AU178" s="198" t="s">
        <v>82</v>
      </c>
      <c r="AY178" s="16" t="s">
        <v>134</v>
      </c>
      <c r="BE178" s="199">
        <f>IF(N178="základní",J178,0)</f>
        <v>0</v>
      </c>
      <c r="BF178" s="199">
        <f>IF(N178="snížená",J178,0)</f>
        <v>0</v>
      </c>
      <c r="BG178" s="199">
        <f>IF(N178="zákl. přenesená",J178,0)</f>
        <v>0</v>
      </c>
      <c r="BH178" s="199">
        <f>IF(N178="sníž. přenesená",J178,0)</f>
        <v>0</v>
      </c>
      <c r="BI178" s="199">
        <f>IF(N178="nulová",J178,0)</f>
        <v>0</v>
      </c>
      <c r="BJ178" s="16" t="s">
        <v>82</v>
      </c>
      <c r="BK178" s="199">
        <f>ROUND(I178*H178,2)</f>
        <v>0</v>
      </c>
      <c r="BL178" s="16" t="s">
        <v>142</v>
      </c>
      <c r="BM178" s="198" t="s">
        <v>309</v>
      </c>
    </row>
    <row r="179" spans="1:65" s="2" customFormat="1" ht="21.75" customHeight="1">
      <c r="A179" s="33"/>
      <c r="B179" s="34"/>
      <c r="C179" s="186" t="s">
        <v>310</v>
      </c>
      <c r="D179" s="186" t="s">
        <v>138</v>
      </c>
      <c r="E179" s="187" t="s">
        <v>311</v>
      </c>
      <c r="F179" s="188" t="s">
        <v>312</v>
      </c>
      <c r="G179" s="189" t="s">
        <v>286</v>
      </c>
      <c r="H179" s="190">
        <v>12</v>
      </c>
      <c r="I179" s="191"/>
      <c r="J179" s="192">
        <f>ROUND(I179*H179,2)</f>
        <v>0</v>
      </c>
      <c r="K179" s="193"/>
      <c r="L179" s="38"/>
      <c r="M179" s="194" t="s">
        <v>1</v>
      </c>
      <c r="N179" s="195" t="s">
        <v>39</v>
      </c>
      <c r="O179" s="70"/>
      <c r="P179" s="196">
        <f>O179*H179</f>
        <v>0</v>
      </c>
      <c r="Q179" s="196">
        <v>0</v>
      </c>
      <c r="R179" s="196">
        <f>Q179*H179</f>
        <v>0</v>
      </c>
      <c r="S179" s="196">
        <v>0</v>
      </c>
      <c r="T179" s="197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98" t="s">
        <v>142</v>
      </c>
      <c r="AT179" s="198" t="s">
        <v>138</v>
      </c>
      <c r="AU179" s="198" t="s">
        <v>82</v>
      </c>
      <c r="AY179" s="16" t="s">
        <v>134</v>
      </c>
      <c r="BE179" s="199">
        <f>IF(N179="základní",J179,0)</f>
        <v>0</v>
      </c>
      <c r="BF179" s="199">
        <f>IF(N179="snížená",J179,0)</f>
        <v>0</v>
      </c>
      <c r="BG179" s="199">
        <f>IF(N179="zákl. přenesená",J179,0)</f>
        <v>0</v>
      </c>
      <c r="BH179" s="199">
        <f>IF(N179="sníž. přenesená",J179,0)</f>
        <v>0</v>
      </c>
      <c r="BI179" s="199">
        <f>IF(N179="nulová",J179,0)</f>
        <v>0</v>
      </c>
      <c r="BJ179" s="16" t="s">
        <v>82</v>
      </c>
      <c r="BK179" s="199">
        <f>ROUND(I179*H179,2)</f>
        <v>0</v>
      </c>
      <c r="BL179" s="16" t="s">
        <v>142</v>
      </c>
      <c r="BM179" s="198" t="s">
        <v>313</v>
      </c>
    </row>
    <row r="180" spans="2:63" s="12" customFormat="1" ht="25.95" customHeight="1">
      <c r="B180" s="170"/>
      <c r="C180" s="171"/>
      <c r="D180" s="172" t="s">
        <v>73</v>
      </c>
      <c r="E180" s="173" t="s">
        <v>314</v>
      </c>
      <c r="F180" s="173" t="s">
        <v>268</v>
      </c>
      <c r="G180" s="171"/>
      <c r="H180" s="171"/>
      <c r="I180" s="174"/>
      <c r="J180" s="175">
        <f>BK180</f>
        <v>0</v>
      </c>
      <c r="K180" s="171"/>
      <c r="L180" s="176"/>
      <c r="M180" s="177"/>
      <c r="N180" s="178"/>
      <c r="O180" s="178"/>
      <c r="P180" s="179">
        <f>SUM(P181:P182)</f>
        <v>0</v>
      </c>
      <c r="Q180" s="178"/>
      <c r="R180" s="179">
        <f>SUM(R181:R182)</f>
        <v>0</v>
      </c>
      <c r="S180" s="178"/>
      <c r="T180" s="180">
        <f>SUM(T181:T182)</f>
        <v>0</v>
      </c>
      <c r="AR180" s="181" t="s">
        <v>82</v>
      </c>
      <c r="AT180" s="182" t="s">
        <v>73</v>
      </c>
      <c r="AU180" s="182" t="s">
        <v>74</v>
      </c>
      <c r="AY180" s="181" t="s">
        <v>134</v>
      </c>
      <c r="BK180" s="183">
        <f>SUM(BK181:BK182)</f>
        <v>0</v>
      </c>
    </row>
    <row r="181" spans="1:65" s="2" customFormat="1" ht="16.5" customHeight="1">
      <c r="A181" s="33"/>
      <c r="B181" s="34"/>
      <c r="C181" s="186" t="s">
        <v>315</v>
      </c>
      <c r="D181" s="186" t="s">
        <v>138</v>
      </c>
      <c r="E181" s="187" t="s">
        <v>316</v>
      </c>
      <c r="F181" s="188" t="s">
        <v>317</v>
      </c>
      <c r="G181" s="189" t="s">
        <v>277</v>
      </c>
      <c r="H181" s="190">
        <v>0.3</v>
      </c>
      <c r="I181" s="191"/>
      <c r="J181" s="192">
        <f>ROUND(I181*H181,2)</f>
        <v>0</v>
      </c>
      <c r="K181" s="193"/>
      <c r="L181" s="38"/>
      <c r="M181" s="194" t="s">
        <v>1</v>
      </c>
      <c r="N181" s="195" t="s">
        <v>39</v>
      </c>
      <c r="O181" s="70"/>
      <c r="P181" s="196">
        <f>O181*H181</f>
        <v>0</v>
      </c>
      <c r="Q181" s="196">
        <v>0</v>
      </c>
      <c r="R181" s="196">
        <f>Q181*H181</f>
        <v>0</v>
      </c>
      <c r="S181" s="196">
        <v>0</v>
      </c>
      <c r="T181" s="197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98" t="s">
        <v>142</v>
      </c>
      <c r="AT181" s="198" t="s">
        <v>138</v>
      </c>
      <c r="AU181" s="198" t="s">
        <v>82</v>
      </c>
      <c r="AY181" s="16" t="s">
        <v>134</v>
      </c>
      <c r="BE181" s="199">
        <f>IF(N181="základní",J181,0)</f>
        <v>0</v>
      </c>
      <c r="BF181" s="199">
        <f>IF(N181="snížená",J181,0)</f>
        <v>0</v>
      </c>
      <c r="BG181" s="199">
        <f>IF(N181="zákl. přenesená",J181,0)</f>
        <v>0</v>
      </c>
      <c r="BH181" s="199">
        <f>IF(N181="sníž. přenesená",J181,0)</f>
        <v>0</v>
      </c>
      <c r="BI181" s="199">
        <f>IF(N181="nulová",J181,0)</f>
        <v>0</v>
      </c>
      <c r="BJ181" s="16" t="s">
        <v>82</v>
      </c>
      <c r="BK181" s="199">
        <f>ROUND(I181*H181,2)</f>
        <v>0</v>
      </c>
      <c r="BL181" s="16" t="s">
        <v>142</v>
      </c>
      <c r="BM181" s="198" t="s">
        <v>318</v>
      </c>
    </row>
    <row r="182" spans="1:65" s="2" customFormat="1" ht="16.5" customHeight="1">
      <c r="A182" s="33"/>
      <c r="B182" s="34"/>
      <c r="C182" s="186" t="s">
        <v>319</v>
      </c>
      <c r="D182" s="186" t="s">
        <v>138</v>
      </c>
      <c r="E182" s="187" t="s">
        <v>320</v>
      </c>
      <c r="F182" s="188" t="s">
        <v>321</v>
      </c>
      <c r="G182" s="189" t="s">
        <v>277</v>
      </c>
      <c r="H182" s="190">
        <v>0.3</v>
      </c>
      <c r="I182" s="191"/>
      <c r="J182" s="192">
        <f>ROUND(I182*H182,2)</f>
        <v>0</v>
      </c>
      <c r="K182" s="193"/>
      <c r="L182" s="38"/>
      <c r="M182" s="194" t="s">
        <v>1</v>
      </c>
      <c r="N182" s="195" t="s">
        <v>39</v>
      </c>
      <c r="O182" s="70"/>
      <c r="P182" s="196">
        <f>O182*H182</f>
        <v>0</v>
      </c>
      <c r="Q182" s="196">
        <v>0</v>
      </c>
      <c r="R182" s="196">
        <f>Q182*H182</f>
        <v>0</v>
      </c>
      <c r="S182" s="196">
        <v>0</v>
      </c>
      <c r="T182" s="197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98" t="s">
        <v>142</v>
      </c>
      <c r="AT182" s="198" t="s">
        <v>138</v>
      </c>
      <c r="AU182" s="198" t="s">
        <v>82</v>
      </c>
      <c r="AY182" s="16" t="s">
        <v>134</v>
      </c>
      <c r="BE182" s="199">
        <f>IF(N182="základní",J182,0)</f>
        <v>0</v>
      </c>
      <c r="BF182" s="199">
        <f>IF(N182="snížená",J182,0)</f>
        <v>0</v>
      </c>
      <c r="BG182" s="199">
        <f>IF(N182="zákl. přenesená",J182,0)</f>
        <v>0</v>
      </c>
      <c r="BH182" s="199">
        <f>IF(N182="sníž. přenesená",J182,0)</f>
        <v>0</v>
      </c>
      <c r="BI182" s="199">
        <f>IF(N182="nulová",J182,0)</f>
        <v>0</v>
      </c>
      <c r="BJ182" s="16" t="s">
        <v>82</v>
      </c>
      <c r="BK182" s="199">
        <f>ROUND(I182*H182,2)</f>
        <v>0</v>
      </c>
      <c r="BL182" s="16" t="s">
        <v>142</v>
      </c>
      <c r="BM182" s="198" t="s">
        <v>322</v>
      </c>
    </row>
    <row r="183" spans="2:63" s="12" customFormat="1" ht="25.95" customHeight="1">
      <c r="B183" s="170"/>
      <c r="C183" s="171"/>
      <c r="D183" s="172" t="s">
        <v>73</v>
      </c>
      <c r="E183" s="173" t="s">
        <v>323</v>
      </c>
      <c r="F183" s="173" t="s">
        <v>324</v>
      </c>
      <c r="G183" s="171"/>
      <c r="H183" s="171"/>
      <c r="I183" s="174"/>
      <c r="J183" s="175">
        <f>BK183</f>
        <v>0</v>
      </c>
      <c r="K183" s="171"/>
      <c r="L183" s="176"/>
      <c r="M183" s="177"/>
      <c r="N183" s="178"/>
      <c r="O183" s="178"/>
      <c r="P183" s="179">
        <f>SUM(P184:P185)</f>
        <v>0</v>
      </c>
      <c r="Q183" s="178"/>
      <c r="R183" s="179">
        <f>SUM(R184:R185)</f>
        <v>0</v>
      </c>
      <c r="S183" s="178"/>
      <c r="T183" s="180">
        <f>SUM(T184:T185)</f>
        <v>0</v>
      </c>
      <c r="AR183" s="181" t="s">
        <v>82</v>
      </c>
      <c r="AT183" s="182" t="s">
        <v>73</v>
      </c>
      <c r="AU183" s="182" t="s">
        <v>74</v>
      </c>
      <c r="AY183" s="181" t="s">
        <v>134</v>
      </c>
      <c r="BK183" s="183">
        <f>SUM(BK184:BK185)</f>
        <v>0</v>
      </c>
    </row>
    <row r="184" spans="1:65" s="2" customFormat="1" ht="16.5" customHeight="1">
      <c r="A184" s="33"/>
      <c r="B184" s="34"/>
      <c r="C184" s="186" t="s">
        <v>325</v>
      </c>
      <c r="D184" s="186" t="s">
        <v>138</v>
      </c>
      <c r="E184" s="187" t="s">
        <v>326</v>
      </c>
      <c r="F184" s="188" t="s">
        <v>327</v>
      </c>
      <c r="G184" s="189" t="s">
        <v>277</v>
      </c>
      <c r="H184" s="190">
        <v>0.3</v>
      </c>
      <c r="I184" s="191"/>
      <c r="J184" s="192">
        <f>ROUND(I184*H184,2)</f>
        <v>0</v>
      </c>
      <c r="K184" s="193"/>
      <c r="L184" s="38"/>
      <c r="M184" s="194" t="s">
        <v>1</v>
      </c>
      <c r="N184" s="195" t="s">
        <v>39</v>
      </c>
      <c r="O184" s="70"/>
      <c r="P184" s="196">
        <f>O184*H184</f>
        <v>0</v>
      </c>
      <c r="Q184" s="196">
        <v>0</v>
      </c>
      <c r="R184" s="196">
        <f>Q184*H184</f>
        <v>0</v>
      </c>
      <c r="S184" s="196">
        <v>0</v>
      </c>
      <c r="T184" s="197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98" t="s">
        <v>142</v>
      </c>
      <c r="AT184" s="198" t="s">
        <v>138</v>
      </c>
      <c r="AU184" s="198" t="s">
        <v>82</v>
      </c>
      <c r="AY184" s="16" t="s">
        <v>134</v>
      </c>
      <c r="BE184" s="199">
        <f>IF(N184="základní",J184,0)</f>
        <v>0</v>
      </c>
      <c r="BF184" s="199">
        <f>IF(N184="snížená",J184,0)</f>
        <v>0</v>
      </c>
      <c r="BG184" s="199">
        <f>IF(N184="zákl. přenesená",J184,0)</f>
        <v>0</v>
      </c>
      <c r="BH184" s="199">
        <f>IF(N184="sníž. přenesená",J184,0)</f>
        <v>0</v>
      </c>
      <c r="BI184" s="199">
        <f>IF(N184="nulová",J184,0)</f>
        <v>0</v>
      </c>
      <c r="BJ184" s="16" t="s">
        <v>82</v>
      </c>
      <c r="BK184" s="199">
        <f>ROUND(I184*H184,2)</f>
        <v>0</v>
      </c>
      <c r="BL184" s="16" t="s">
        <v>142</v>
      </c>
      <c r="BM184" s="198" t="s">
        <v>328</v>
      </c>
    </row>
    <row r="185" spans="1:65" s="2" customFormat="1" ht="21.75" customHeight="1">
      <c r="A185" s="33"/>
      <c r="B185" s="34"/>
      <c r="C185" s="186" t="s">
        <v>329</v>
      </c>
      <c r="D185" s="186" t="s">
        <v>138</v>
      </c>
      <c r="E185" s="187" t="s">
        <v>330</v>
      </c>
      <c r="F185" s="188" t="s">
        <v>331</v>
      </c>
      <c r="G185" s="189" t="s">
        <v>277</v>
      </c>
      <c r="H185" s="190">
        <v>0.3</v>
      </c>
      <c r="I185" s="191"/>
      <c r="J185" s="192">
        <f>ROUND(I185*H185,2)</f>
        <v>0</v>
      </c>
      <c r="K185" s="193"/>
      <c r="L185" s="38"/>
      <c r="M185" s="194" t="s">
        <v>1</v>
      </c>
      <c r="N185" s="195" t="s">
        <v>39</v>
      </c>
      <c r="O185" s="70"/>
      <c r="P185" s="196">
        <f>O185*H185</f>
        <v>0</v>
      </c>
      <c r="Q185" s="196">
        <v>0</v>
      </c>
      <c r="R185" s="196">
        <f>Q185*H185</f>
        <v>0</v>
      </c>
      <c r="S185" s="196">
        <v>0</v>
      </c>
      <c r="T185" s="197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98" t="s">
        <v>142</v>
      </c>
      <c r="AT185" s="198" t="s">
        <v>138</v>
      </c>
      <c r="AU185" s="198" t="s">
        <v>82</v>
      </c>
      <c r="AY185" s="16" t="s">
        <v>134</v>
      </c>
      <c r="BE185" s="199">
        <f>IF(N185="základní",J185,0)</f>
        <v>0</v>
      </c>
      <c r="BF185" s="199">
        <f>IF(N185="snížená",J185,0)</f>
        <v>0</v>
      </c>
      <c r="BG185" s="199">
        <f>IF(N185="zákl. přenesená",J185,0)</f>
        <v>0</v>
      </c>
      <c r="BH185" s="199">
        <f>IF(N185="sníž. přenesená",J185,0)</f>
        <v>0</v>
      </c>
      <c r="BI185" s="199">
        <f>IF(N185="nulová",J185,0)</f>
        <v>0</v>
      </c>
      <c r="BJ185" s="16" t="s">
        <v>82</v>
      </c>
      <c r="BK185" s="199">
        <f>ROUND(I185*H185,2)</f>
        <v>0</v>
      </c>
      <c r="BL185" s="16" t="s">
        <v>142</v>
      </c>
      <c r="BM185" s="198" t="s">
        <v>332</v>
      </c>
    </row>
    <row r="186" spans="2:63" s="12" customFormat="1" ht="25.95" customHeight="1">
      <c r="B186" s="170"/>
      <c r="C186" s="171"/>
      <c r="D186" s="172" t="s">
        <v>73</v>
      </c>
      <c r="E186" s="173" t="s">
        <v>333</v>
      </c>
      <c r="F186" s="173" t="s">
        <v>334</v>
      </c>
      <c r="G186" s="171"/>
      <c r="H186" s="171"/>
      <c r="I186" s="174"/>
      <c r="J186" s="175">
        <f>BK186</f>
        <v>0</v>
      </c>
      <c r="K186" s="171"/>
      <c r="L186" s="176"/>
      <c r="M186" s="177"/>
      <c r="N186" s="178"/>
      <c r="O186" s="178"/>
      <c r="P186" s="179">
        <f>P187+P190+P196+P208+P234+P239+P260</f>
        <v>0</v>
      </c>
      <c r="Q186" s="178"/>
      <c r="R186" s="179">
        <f>R187+R190+R196+R208+R234+R239+R260</f>
        <v>22.895762910000002</v>
      </c>
      <c r="S186" s="178"/>
      <c r="T186" s="180">
        <f>T187+T190+T196+T208+T234+T239+T260</f>
        <v>32.19089725</v>
      </c>
      <c r="AR186" s="181" t="s">
        <v>84</v>
      </c>
      <c r="AT186" s="182" t="s">
        <v>73</v>
      </c>
      <c r="AU186" s="182" t="s">
        <v>74</v>
      </c>
      <c r="AY186" s="181" t="s">
        <v>134</v>
      </c>
      <c r="BK186" s="183">
        <f>BK187+BK190+BK196+BK208+BK234+BK239+BK260</f>
        <v>0</v>
      </c>
    </row>
    <row r="187" spans="2:63" s="12" customFormat="1" ht="22.8" customHeight="1">
      <c r="B187" s="170"/>
      <c r="C187" s="171"/>
      <c r="D187" s="172" t="s">
        <v>73</v>
      </c>
      <c r="E187" s="184" t="s">
        <v>335</v>
      </c>
      <c r="F187" s="184" t="s">
        <v>336</v>
      </c>
      <c r="G187" s="171"/>
      <c r="H187" s="171"/>
      <c r="I187" s="174"/>
      <c r="J187" s="185">
        <f>BK187</f>
        <v>0</v>
      </c>
      <c r="K187" s="171"/>
      <c r="L187" s="176"/>
      <c r="M187" s="177"/>
      <c r="N187" s="178"/>
      <c r="O187" s="178"/>
      <c r="P187" s="179">
        <f>SUM(P188:P189)</f>
        <v>0</v>
      </c>
      <c r="Q187" s="178"/>
      <c r="R187" s="179">
        <f>SUM(R188:R189)</f>
        <v>0</v>
      </c>
      <c r="S187" s="178"/>
      <c r="T187" s="180">
        <f>SUM(T188:T189)</f>
        <v>6.6000000000000005</v>
      </c>
      <c r="AR187" s="181" t="s">
        <v>84</v>
      </c>
      <c r="AT187" s="182" t="s">
        <v>73</v>
      </c>
      <c r="AU187" s="182" t="s">
        <v>82</v>
      </c>
      <c r="AY187" s="181" t="s">
        <v>134</v>
      </c>
      <c r="BK187" s="183">
        <f>SUM(BK188:BK189)</f>
        <v>0</v>
      </c>
    </row>
    <row r="188" spans="1:65" s="2" customFormat="1" ht="21.75" customHeight="1">
      <c r="A188" s="33"/>
      <c r="B188" s="34"/>
      <c r="C188" s="186" t="s">
        <v>337</v>
      </c>
      <c r="D188" s="186" t="s">
        <v>138</v>
      </c>
      <c r="E188" s="187" t="s">
        <v>338</v>
      </c>
      <c r="F188" s="188" t="s">
        <v>339</v>
      </c>
      <c r="G188" s="189" t="s">
        <v>162</v>
      </c>
      <c r="H188" s="190">
        <v>1100</v>
      </c>
      <c r="I188" s="191"/>
      <c r="J188" s="192">
        <f>ROUND(I188*H188,2)</f>
        <v>0</v>
      </c>
      <c r="K188" s="193"/>
      <c r="L188" s="38"/>
      <c r="M188" s="194" t="s">
        <v>1</v>
      </c>
      <c r="N188" s="195" t="s">
        <v>39</v>
      </c>
      <c r="O188" s="70"/>
      <c r="P188" s="196">
        <f>O188*H188</f>
        <v>0</v>
      </c>
      <c r="Q188" s="196">
        <v>0</v>
      </c>
      <c r="R188" s="196">
        <f>Q188*H188</f>
        <v>0</v>
      </c>
      <c r="S188" s="196">
        <v>0.006</v>
      </c>
      <c r="T188" s="197">
        <f>S188*H188</f>
        <v>6.6000000000000005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98" t="s">
        <v>340</v>
      </c>
      <c r="AT188" s="198" t="s">
        <v>138</v>
      </c>
      <c r="AU188" s="198" t="s">
        <v>84</v>
      </c>
      <c r="AY188" s="16" t="s">
        <v>134</v>
      </c>
      <c r="BE188" s="199">
        <f>IF(N188="základní",J188,0)</f>
        <v>0</v>
      </c>
      <c r="BF188" s="199">
        <f>IF(N188="snížená",J188,0)</f>
        <v>0</v>
      </c>
      <c r="BG188" s="199">
        <f>IF(N188="zákl. přenesená",J188,0)</f>
        <v>0</v>
      </c>
      <c r="BH188" s="199">
        <f>IF(N188="sníž. přenesená",J188,0)</f>
        <v>0</v>
      </c>
      <c r="BI188" s="199">
        <f>IF(N188="nulová",J188,0)</f>
        <v>0</v>
      </c>
      <c r="BJ188" s="16" t="s">
        <v>82</v>
      </c>
      <c r="BK188" s="199">
        <f>ROUND(I188*H188,2)</f>
        <v>0</v>
      </c>
      <c r="BL188" s="16" t="s">
        <v>340</v>
      </c>
      <c r="BM188" s="198" t="s">
        <v>341</v>
      </c>
    </row>
    <row r="189" spans="1:65" s="2" customFormat="1" ht="21.75" customHeight="1">
      <c r="A189" s="33"/>
      <c r="B189" s="34"/>
      <c r="C189" s="186" t="s">
        <v>342</v>
      </c>
      <c r="D189" s="186" t="s">
        <v>138</v>
      </c>
      <c r="E189" s="187" t="s">
        <v>343</v>
      </c>
      <c r="F189" s="188" t="s">
        <v>344</v>
      </c>
      <c r="G189" s="189" t="s">
        <v>345</v>
      </c>
      <c r="H189" s="200"/>
      <c r="I189" s="191"/>
      <c r="J189" s="192">
        <f>ROUND(I189*H189,2)</f>
        <v>0</v>
      </c>
      <c r="K189" s="193"/>
      <c r="L189" s="38"/>
      <c r="M189" s="194" t="s">
        <v>1</v>
      </c>
      <c r="N189" s="195" t="s">
        <v>39</v>
      </c>
      <c r="O189" s="70"/>
      <c r="P189" s="196">
        <f>O189*H189</f>
        <v>0</v>
      </c>
      <c r="Q189" s="196">
        <v>0</v>
      </c>
      <c r="R189" s="196">
        <f>Q189*H189</f>
        <v>0</v>
      </c>
      <c r="S189" s="196">
        <v>0</v>
      </c>
      <c r="T189" s="197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98" t="s">
        <v>340</v>
      </c>
      <c r="AT189" s="198" t="s">
        <v>138</v>
      </c>
      <c r="AU189" s="198" t="s">
        <v>84</v>
      </c>
      <c r="AY189" s="16" t="s">
        <v>134</v>
      </c>
      <c r="BE189" s="199">
        <f>IF(N189="základní",J189,0)</f>
        <v>0</v>
      </c>
      <c r="BF189" s="199">
        <f>IF(N189="snížená",J189,0)</f>
        <v>0</v>
      </c>
      <c r="BG189" s="199">
        <f>IF(N189="zákl. přenesená",J189,0)</f>
        <v>0</v>
      </c>
      <c r="BH189" s="199">
        <f>IF(N189="sníž. přenesená",J189,0)</f>
        <v>0</v>
      </c>
      <c r="BI189" s="199">
        <f>IF(N189="nulová",J189,0)</f>
        <v>0</v>
      </c>
      <c r="BJ189" s="16" t="s">
        <v>82</v>
      </c>
      <c r="BK189" s="199">
        <f>ROUND(I189*H189,2)</f>
        <v>0</v>
      </c>
      <c r="BL189" s="16" t="s">
        <v>340</v>
      </c>
      <c r="BM189" s="198" t="s">
        <v>346</v>
      </c>
    </row>
    <row r="190" spans="2:63" s="12" customFormat="1" ht="22.8" customHeight="1">
      <c r="B190" s="170"/>
      <c r="C190" s="171"/>
      <c r="D190" s="172" t="s">
        <v>73</v>
      </c>
      <c r="E190" s="184" t="s">
        <v>347</v>
      </c>
      <c r="F190" s="184" t="s">
        <v>348</v>
      </c>
      <c r="G190" s="171"/>
      <c r="H190" s="171"/>
      <c r="I190" s="174"/>
      <c r="J190" s="185">
        <f>BK190</f>
        <v>0</v>
      </c>
      <c r="K190" s="171"/>
      <c r="L190" s="176"/>
      <c r="M190" s="177"/>
      <c r="N190" s="178"/>
      <c r="O190" s="178"/>
      <c r="P190" s="179">
        <f>SUM(P191:P195)</f>
        <v>0</v>
      </c>
      <c r="Q190" s="178"/>
      <c r="R190" s="179">
        <f>SUM(R191:R195)</f>
        <v>0.441</v>
      </c>
      <c r="S190" s="178"/>
      <c r="T190" s="180">
        <f>SUM(T191:T195)</f>
        <v>9.45</v>
      </c>
      <c r="AR190" s="181" t="s">
        <v>84</v>
      </c>
      <c r="AT190" s="182" t="s">
        <v>73</v>
      </c>
      <c r="AU190" s="182" t="s">
        <v>82</v>
      </c>
      <c r="AY190" s="181" t="s">
        <v>134</v>
      </c>
      <c r="BK190" s="183">
        <f>SUM(BK191:BK195)</f>
        <v>0</v>
      </c>
    </row>
    <row r="191" spans="1:65" s="2" customFormat="1" ht="33" customHeight="1">
      <c r="A191" s="33"/>
      <c r="B191" s="34"/>
      <c r="C191" s="186" t="s">
        <v>349</v>
      </c>
      <c r="D191" s="186" t="s">
        <v>138</v>
      </c>
      <c r="E191" s="187" t="s">
        <v>350</v>
      </c>
      <c r="F191" s="188" t="s">
        <v>351</v>
      </c>
      <c r="G191" s="189" t="s">
        <v>162</v>
      </c>
      <c r="H191" s="190">
        <v>525</v>
      </c>
      <c r="I191" s="191"/>
      <c r="J191" s="192">
        <f>ROUND(I191*H191,2)</f>
        <v>0</v>
      </c>
      <c r="K191" s="193"/>
      <c r="L191" s="38"/>
      <c r="M191" s="194" t="s">
        <v>1</v>
      </c>
      <c r="N191" s="195" t="s">
        <v>39</v>
      </c>
      <c r="O191" s="70"/>
      <c r="P191" s="196">
        <f>O191*H191</f>
        <v>0</v>
      </c>
      <c r="Q191" s="196">
        <v>0</v>
      </c>
      <c r="R191" s="196">
        <f>Q191*H191</f>
        <v>0</v>
      </c>
      <c r="S191" s="196">
        <v>0.018</v>
      </c>
      <c r="T191" s="197">
        <f>S191*H191</f>
        <v>9.45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98" t="s">
        <v>340</v>
      </c>
      <c r="AT191" s="198" t="s">
        <v>138</v>
      </c>
      <c r="AU191" s="198" t="s">
        <v>84</v>
      </c>
      <c r="AY191" s="16" t="s">
        <v>134</v>
      </c>
      <c r="BE191" s="199">
        <f>IF(N191="základní",J191,0)</f>
        <v>0</v>
      </c>
      <c r="BF191" s="199">
        <f>IF(N191="snížená",J191,0)</f>
        <v>0</v>
      </c>
      <c r="BG191" s="199">
        <f>IF(N191="zákl. přenesená",J191,0)</f>
        <v>0</v>
      </c>
      <c r="BH191" s="199">
        <f>IF(N191="sníž. přenesená",J191,0)</f>
        <v>0</v>
      </c>
      <c r="BI191" s="199">
        <f>IF(N191="nulová",J191,0)</f>
        <v>0</v>
      </c>
      <c r="BJ191" s="16" t="s">
        <v>82</v>
      </c>
      <c r="BK191" s="199">
        <f>ROUND(I191*H191,2)</f>
        <v>0</v>
      </c>
      <c r="BL191" s="16" t="s">
        <v>340</v>
      </c>
      <c r="BM191" s="198" t="s">
        <v>352</v>
      </c>
    </row>
    <row r="192" spans="1:65" s="2" customFormat="1" ht="21.75" customHeight="1">
      <c r="A192" s="33"/>
      <c r="B192" s="34"/>
      <c r="C192" s="186" t="s">
        <v>353</v>
      </c>
      <c r="D192" s="186" t="s">
        <v>138</v>
      </c>
      <c r="E192" s="187" t="s">
        <v>354</v>
      </c>
      <c r="F192" s="188" t="s">
        <v>355</v>
      </c>
      <c r="G192" s="189" t="s">
        <v>162</v>
      </c>
      <c r="H192" s="190">
        <v>525</v>
      </c>
      <c r="I192" s="191"/>
      <c r="J192" s="192">
        <f>ROUND(I192*H192,2)</f>
        <v>0</v>
      </c>
      <c r="K192" s="193"/>
      <c r="L192" s="38"/>
      <c r="M192" s="194" t="s">
        <v>1</v>
      </c>
      <c r="N192" s="195" t="s">
        <v>39</v>
      </c>
      <c r="O192" s="70"/>
      <c r="P192" s="196">
        <f>O192*H192</f>
        <v>0</v>
      </c>
      <c r="Q192" s="196">
        <v>0</v>
      </c>
      <c r="R192" s="196">
        <f>Q192*H192</f>
        <v>0</v>
      </c>
      <c r="S192" s="196">
        <v>0</v>
      </c>
      <c r="T192" s="197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98" t="s">
        <v>340</v>
      </c>
      <c r="AT192" s="198" t="s">
        <v>138</v>
      </c>
      <c r="AU192" s="198" t="s">
        <v>84</v>
      </c>
      <c r="AY192" s="16" t="s">
        <v>134</v>
      </c>
      <c r="BE192" s="199">
        <f>IF(N192="základní",J192,0)</f>
        <v>0</v>
      </c>
      <c r="BF192" s="199">
        <f>IF(N192="snížená",J192,0)</f>
        <v>0</v>
      </c>
      <c r="BG192" s="199">
        <f>IF(N192="zákl. přenesená",J192,0)</f>
        <v>0</v>
      </c>
      <c r="BH192" s="199">
        <f>IF(N192="sníž. přenesená",J192,0)</f>
        <v>0</v>
      </c>
      <c r="BI192" s="199">
        <f>IF(N192="nulová",J192,0)</f>
        <v>0</v>
      </c>
      <c r="BJ192" s="16" t="s">
        <v>82</v>
      </c>
      <c r="BK192" s="199">
        <f>ROUND(I192*H192,2)</f>
        <v>0</v>
      </c>
      <c r="BL192" s="16" t="s">
        <v>340</v>
      </c>
      <c r="BM192" s="198" t="s">
        <v>356</v>
      </c>
    </row>
    <row r="193" spans="1:65" s="2" customFormat="1" ht="21.75" customHeight="1">
      <c r="A193" s="33"/>
      <c r="B193" s="34"/>
      <c r="C193" s="201" t="s">
        <v>357</v>
      </c>
      <c r="D193" s="201" t="s">
        <v>358</v>
      </c>
      <c r="E193" s="202" t="s">
        <v>359</v>
      </c>
      <c r="F193" s="203" t="s">
        <v>360</v>
      </c>
      <c r="G193" s="204" t="s">
        <v>162</v>
      </c>
      <c r="H193" s="205">
        <v>157.5</v>
      </c>
      <c r="I193" s="206"/>
      <c r="J193" s="207">
        <f>ROUND(I193*H193,2)</f>
        <v>0</v>
      </c>
      <c r="K193" s="208"/>
      <c r="L193" s="209"/>
      <c r="M193" s="210" t="s">
        <v>1</v>
      </c>
      <c r="N193" s="211" t="s">
        <v>39</v>
      </c>
      <c r="O193" s="70"/>
      <c r="P193" s="196">
        <f>O193*H193</f>
        <v>0</v>
      </c>
      <c r="Q193" s="196">
        <v>0.0028</v>
      </c>
      <c r="R193" s="196">
        <f>Q193*H193</f>
        <v>0.441</v>
      </c>
      <c r="S193" s="196">
        <v>0</v>
      </c>
      <c r="T193" s="197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98" t="s">
        <v>361</v>
      </c>
      <c r="AT193" s="198" t="s">
        <v>358</v>
      </c>
      <c r="AU193" s="198" t="s">
        <v>84</v>
      </c>
      <c r="AY193" s="16" t="s">
        <v>134</v>
      </c>
      <c r="BE193" s="199">
        <f>IF(N193="základní",J193,0)</f>
        <v>0</v>
      </c>
      <c r="BF193" s="199">
        <f>IF(N193="snížená",J193,0)</f>
        <v>0</v>
      </c>
      <c r="BG193" s="199">
        <f>IF(N193="zákl. přenesená",J193,0)</f>
        <v>0</v>
      </c>
      <c r="BH193" s="199">
        <f>IF(N193="sníž. přenesená",J193,0)</f>
        <v>0</v>
      </c>
      <c r="BI193" s="199">
        <f>IF(N193="nulová",J193,0)</f>
        <v>0</v>
      </c>
      <c r="BJ193" s="16" t="s">
        <v>82</v>
      </c>
      <c r="BK193" s="199">
        <f>ROUND(I193*H193,2)</f>
        <v>0</v>
      </c>
      <c r="BL193" s="16" t="s">
        <v>340</v>
      </c>
      <c r="BM193" s="198" t="s">
        <v>362</v>
      </c>
    </row>
    <row r="194" spans="2:51" s="13" customFormat="1" ht="20.4">
      <c r="B194" s="212"/>
      <c r="C194" s="213"/>
      <c r="D194" s="214" t="s">
        <v>363</v>
      </c>
      <c r="E194" s="213"/>
      <c r="F194" s="215" t="s">
        <v>364</v>
      </c>
      <c r="G194" s="213"/>
      <c r="H194" s="216">
        <v>157.5</v>
      </c>
      <c r="I194" s="217"/>
      <c r="J194" s="213"/>
      <c r="K194" s="213"/>
      <c r="L194" s="218"/>
      <c r="M194" s="219"/>
      <c r="N194" s="220"/>
      <c r="O194" s="220"/>
      <c r="P194" s="220"/>
      <c r="Q194" s="220"/>
      <c r="R194" s="220"/>
      <c r="S194" s="220"/>
      <c r="T194" s="221"/>
      <c r="AT194" s="222" t="s">
        <v>363</v>
      </c>
      <c r="AU194" s="222" t="s">
        <v>84</v>
      </c>
      <c r="AV194" s="13" t="s">
        <v>84</v>
      </c>
      <c r="AW194" s="13" t="s">
        <v>4</v>
      </c>
      <c r="AX194" s="13" t="s">
        <v>82</v>
      </c>
      <c r="AY194" s="222" t="s">
        <v>134</v>
      </c>
    </row>
    <row r="195" spans="1:65" s="2" customFormat="1" ht="21.75" customHeight="1">
      <c r="A195" s="33"/>
      <c r="B195" s="34"/>
      <c r="C195" s="186" t="s">
        <v>365</v>
      </c>
      <c r="D195" s="186" t="s">
        <v>138</v>
      </c>
      <c r="E195" s="187" t="s">
        <v>366</v>
      </c>
      <c r="F195" s="188" t="s">
        <v>367</v>
      </c>
      <c r="G195" s="189" t="s">
        <v>345</v>
      </c>
      <c r="H195" s="200"/>
      <c r="I195" s="191"/>
      <c r="J195" s="192">
        <f>ROUND(I195*H195,2)</f>
        <v>0</v>
      </c>
      <c r="K195" s="193"/>
      <c r="L195" s="38"/>
      <c r="M195" s="194" t="s">
        <v>1</v>
      </c>
      <c r="N195" s="195" t="s">
        <v>39</v>
      </c>
      <c r="O195" s="70"/>
      <c r="P195" s="196">
        <f>O195*H195</f>
        <v>0</v>
      </c>
      <c r="Q195" s="196">
        <v>0</v>
      </c>
      <c r="R195" s="196">
        <f>Q195*H195</f>
        <v>0</v>
      </c>
      <c r="S195" s="196">
        <v>0</v>
      </c>
      <c r="T195" s="197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98" t="s">
        <v>340</v>
      </c>
      <c r="AT195" s="198" t="s">
        <v>138</v>
      </c>
      <c r="AU195" s="198" t="s">
        <v>84</v>
      </c>
      <c r="AY195" s="16" t="s">
        <v>134</v>
      </c>
      <c r="BE195" s="199">
        <f>IF(N195="základní",J195,0)</f>
        <v>0</v>
      </c>
      <c r="BF195" s="199">
        <f>IF(N195="snížená",J195,0)</f>
        <v>0</v>
      </c>
      <c r="BG195" s="199">
        <f>IF(N195="zákl. přenesená",J195,0)</f>
        <v>0</v>
      </c>
      <c r="BH195" s="199">
        <f>IF(N195="sníž. přenesená",J195,0)</f>
        <v>0</v>
      </c>
      <c r="BI195" s="199">
        <f>IF(N195="nulová",J195,0)</f>
        <v>0</v>
      </c>
      <c r="BJ195" s="16" t="s">
        <v>82</v>
      </c>
      <c r="BK195" s="199">
        <f>ROUND(I195*H195,2)</f>
        <v>0</v>
      </c>
      <c r="BL195" s="16" t="s">
        <v>340</v>
      </c>
      <c r="BM195" s="198" t="s">
        <v>368</v>
      </c>
    </row>
    <row r="196" spans="2:63" s="12" customFormat="1" ht="22.8" customHeight="1">
      <c r="B196" s="170"/>
      <c r="C196" s="171"/>
      <c r="D196" s="172" t="s">
        <v>73</v>
      </c>
      <c r="E196" s="184" t="s">
        <v>369</v>
      </c>
      <c r="F196" s="184" t="s">
        <v>370</v>
      </c>
      <c r="G196" s="171"/>
      <c r="H196" s="171"/>
      <c r="I196" s="174"/>
      <c r="J196" s="185">
        <f>BK196</f>
        <v>0</v>
      </c>
      <c r="K196" s="171"/>
      <c r="L196" s="176"/>
      <c r="M196" s="177"/>
      <c r="N196" s="178"/>
      <c r="O196" s="178"/>
      <c r="P196" s="179">
        <f>SUM(P197:P207)</f>
        <v>0</v>
      </c>
      <c r="Q196" s="178"/>
      <c r="R196" s="179">
        <f>SUM(R197:R207)</f>
        <v>0</v>
      </c>
      <c r="S196" s="178"/>
      <c r="T196" s="180">
        <f>SUM(T197:T207)</f>
        <v>0</v>
      </c>
      <c r="AR196" s="181" t="s">
        <v>84</v>
      </c>
      <c r="AT196" s="182" t="s">
        <v>73</v>
      </c>
      <c r="AU196" s="182" t="s">
        <v>82</v>
      </c>
      <c r="AY196" s="181" t="s">
        <v>134</v>
      </c>
      <c r="BK196" s="183">
        <f>SUM(BK197:BK207)</f>
        <v>0</v>
      </c>
    </row>
    <row r="197" spans="1:65" s="2" customFormat="1" ht="21.75" customHeight="1">
      <c r="A197" s="33"/>
      <c r="B197" s="34"/>
      <c r="C197" s="186" t="s">
        <v>371</v>
      </c>
      <c r="D197" s="186" t="s">
        <v>138</v>
      </c>
      <c r="E197" s="187" t="s">
        <v>372</v>
      </c>
      <c r="F197" s="188" t="s">
        <v>373</v>
      </c>
      <c r="G197" s="189" t="s">
        <v>141</v>
      </c>
      <c r="H197" s="190">
        <v>10</v>
      </c>
      <c r="I197" s="191"/>
      <c r="J197" s="192">
        <f aca="true" t="shared" si="30" ref="J197:J203">ROUND(I197*H197,2)</f>
        <v>0</v>
      </c>
      <c r="K197" s="193"/>
      <c r="L197" s="38"/>
      <c r="M197" s="194" t="s">
        <v>1</v>
      </c>
      <c r="N197" s="195" t="s">
        <v>39</v>
      </c>
      <c r="O197" s="70"/>
      <c r="P197" s="196">
        <f aca="true" t="shared" si="31" ref="P197:P203">O197*H197</f>
        <v>0</v>
      </c>
      <c r="Q197" s="196">
        <v>0</v>
      </c>
      <c r="R197" s="196">
        <f aca="true" t="shared" si="32" ref="R197:R203">Q197*H197</f>
        <v>0</v>
      </c>
      <c r="S197" s="196">
        <v>0</v>
      </c>
      <c r="T197" s="197">
        <f aca="true" t="shared" si="33" ref="T197:T203"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98" t="s">
        <v>340</v>
      </c>
      <c r="AT197" s="198" t="s">
        <v>138</v>
      </c>
      <c r="AU197" s="198" t="s">
        <v>84</v>
      </c>
      <c r="AY197" s="16" t="s">
        <v>134</v>
      </c>
      <c r="BE197" s="199">
        <f aca="true" t="shared" si="34" ref="BE197:BE203">IF(N197="základní",J197,0)</f>
        <v>0</v>
      </c>
      <c r="BF197" s="199">
        <f aca="true" t="shared" si="35" ref="BF197:BF203">IF(N197="snížená",J197,0)</f>
        <v>0</v>
      </c>
      <c r="BG197" s="199">
        <f aca="true" t="shared" si="36" ref="BG197:BG203">IF(N197="zákl. přenesená",J197,0)</f>
        <v>0</v>
      </c>
      <c r="BH197" s="199">
        <f aca="true" t="shared" si="37" ref="BH197:BH203">IF(N197="sníž. přenesená",J197,0)</f>
        <v>0</v>
      </c>
      <c r="BI197" s="199">
        <f aca="true" t="shared" si="38" ref="BI197:BI203">IF(N197="nulová",J197,0)</f>
        <v>0</v>
      </c>
      <c r="BJ197" s="16" t="s">
        <v>82</v>
      </c>
      <c r="BK197" s="199">
        <f aca="true" t="shared" si="39" ref="BK197:BK203">ROUND(I197*H197,2)</f>
        <v>0</v>
      </c>
      <c r="BL197" s="16" t="s">
        <v>340</v>
      </c>
      <c r="BM197" s="198" t="s">
        <v>374</v>
      </c>
    </row>
    <row r="198" spans="1:65" s="2" customFormat="1" ht="21.75" customHeight="1">
      <c r="A198" s="33"/>
      <c r="B198" s="34"/>
      <c r="C198" s="186" t="s">
        <v>375</v>
      </c>
      <c r="D198" s="186" t="s">
        <v>138</v>
      </c>
      <c r="E198" s="187" t="s">
        <v>376</v>
      </c>
      <c r="F198" s="188" t="s">
        <v>377</v>
      </c>
      <c r="G198" s="189" t="s">
        <v>141</v>
      </c>
      <c r="H198" s="190">
        <v>10</v>
      </c>
      <c r="I198" s="191"/>
      <c r="J198" s="192">
        <f t="shared" si="30"/>
        <v>0</v>
      </c>
      <c r="K198" s="193"/>
      <c r="L198" s="38"/>
      <c r="M198" s="194" t="s">
        <v>1</v>
      </c>
      <c r="N198" s="195" t="s">
        <v>39</v>
      </c>
      <c r="O198" s="70"/>
      <c r="P198" s="196">
        <f t="shared" si="31"/>
        <v>0</v>
      </c>
      <c r="Q198" s="196">
        <v>0</v>
      </c>
      <c r="R198" s="196">
        <f t="shared" si="32"/>
        <v>0</v>
      </c>
      <c r="S198" s="196">
        <v>0</v>
      </c>
      <c r="T198" s="197">
        <f t="shared" si="33"/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98" t="s">
        <v>340</v>
      </c>
      <c r="AT198" s="198" t="s">
        <v>138</v>
      </c>
      <c r="AU198" s="198" t="s">
        <v>84</v>
      </c>
      <c r="AY198" s="16" t="s">
        <v>134</v>
      </c>
      <c r="BE198" s="199">
        <f t="shared" si="34"/>
        <v>0</v>
      </c>
      <c r="BF198" s="199">
        <f t="shared" si="35"/>
        <v>0</v>
      </c>
      <c r="BG198" s="199">
        <f t="shared" si="36"/>
        <v>0</v>
      </c>
      <c r="BH198" s="199">
        <f t="shared" si="37"/>
        <v>0</v>
      </c>
      <c r="BI198" s="199">
        <f t="shared" si="38"/>
        <v>0</v>
      </c>
      <c r="BJ198" s="16" t="s">
        <v>82</v>
      </c>
      <c r="BK198" s="199">
        <f t="shared" si="39"/>
        <v>0</v>
      </c>
      <c r="BL198" s="16" t="s">
        <v>340</v>
      </c>
      <c r="BM198" s="198" t="s">
        <v>378</v>
      </c>
    </row>
    <row r="199" spans="1:65" s="2" customFormat="1" ht="16.5" customHeight="1">
      <c r="A199" s="33"/>
      <c r="B199" s="34"/>
      <c r="C199" s="186" t="s">
        <v>379</v>
      </c>
      <c r="D199" s="186" t="s">
        <v>138</v>
      </c>
      <c r="E199" s="187" t="s">
        <v>380</v>
      </c>
      <c r="F199" s="188" t="s">
        <v>381</v>
      </c>
      <c r="G199" s="189" t="s">
        <v>152</v>
      </c>
      <c r="H199" s="190">
        <v>100</v>
      </c>
      <c r="I199" s="191"/>
      <c r="J199" s="192">
        <f t="shared" si="30"/>
        <v>0</v>
      </c>
      <c r="K199" s="193"/>
      <c r="L199" s="38"/>
      <c r="M199" s="194" t="s">
        <v>1</v>
      </c>
      <c r="N199" s="195" t="s">
        <v>39</v>
      </c>
      <c r="O199" s="70"/>
      <c r="P199" s="196">
        <f t="shared" si="31"/>
        <v>0</v>
      </c>
      <c r="Q199" s="196">
        <v>0</v>
      </c>
      <c r="R199" s="196">
        <f t="shared" si="32"/>
        <v>0</v>
      </c>
      <c r="S199" s="196">
        <v>0</v>
      </c>
      <c r="T199" s="197">
        <f t="shared" si="33"/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98" t="s">
        <v>340</v>
      </c>
      <c r="AT199" s="198" t="s">
        <v>138</v>
      </c>
      <c r="AU199" s="198" t="s">
        <v>84</v>
      </c>
      <c r="AY199" s="16" t="s">
        <v>134</v>
      </c>
      <c r="BE199" s="199">
        <f t="shared" si="34"/>
        <v>0</v>
      </c>
      <c r="BF199" s="199">
        <f t="shared" si="35"/>
        <v>0</v>
      </c>
      <c r="BG199" s="199">
        <f t="shared" si="36"/>
        <v>0</v>
      </c>
      <c r="BH199" s="199">
        <f t="shared" si="37"/>
        <v>0</v>
      </c>
      <c r="BI199" s="199">
        <f t="shared" si="38"/>
        <v>0</v>
      </c>
      <c r="BJ199" s="16" t="s">
        <v>82</v>
      </c>
      <c r="BK199" s="199">
        <f t="shared" si="39"/>
        <v>0</v>
      </c>
      <c r="BL199" s="16" t="s">
        <v>340</v>
      </c>
      <c r="BM199" s="198" t="s">
        <v>382</v>
      </c>
    </row>
    <row r="200" spans="1:65" s="2" customFormat="1" ht="16.5" customHeight="1">
      <c r="A200" s="33"/>
      <c r="B200" s="34"/>
      <c r="C200" s="186" t="s">
        <v>383</v>
      </c>
      <c r="D200" s="186" t="s">
        <v>138</v>
      </c>
      <c r="E200" s="187" t="s">
        <v>384</v>
      </c>
      <c r="F200" s="188" t="s">
        <v>385</v>
      </c>
      <c r="G200" s="189" t="s">
        <v>141</v>
      </c>
      <c r="H200" s="190">
        <v>10</v>
      </c>
      <c r="I200" s="191"/>
      <c r="J200" s="192">
        <f t="shared" si="30"/>
        <v>0</v>
      </c>
      <c r="K200" s="193"/>
      <c r="L200" s="38"/>
      <c r="M200" s="194" t="s">
        <v>1</v>
      </c>
      <c r="N200" s="195" t="s">
        <v>39</v>
      </c>
      <c r="O200" s="70"/>
      <c r="P200" s="196">
        <f t="shared" si="31"/>
        <v>0</v>
      </c>
      <c r="Q200" s="196">
        <v>0</v>
      </c>
      <c r="R200" s="196">
        <f t="shared" si="32"/>
        <v>0</v>
      </c>
      <c r="S200" s="196">
        <v>0</v>
      </c>
      <c r="T200" s="197">
        <f t="shared" si="33"/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98" t="s">
        <v>340</v>
      </c>
      <c r="AT200" s="198" t="s">
        <v>138</v>
      </c>
      <c r="AU200" s="198" t="s">
        <v>84</v>
      </c>
      <c r="AY200" s="16" t="s">
        <v>134</v>
      </c>
      <c r="BE200" s="199">
        <f t="shared" si="34"/>
        <v>0</v>
      </c>
      <c r="BF200" s="199">
        <f t="shared" si="35"/>
        <v>0</v>
      </c>
      <c r="BG200" s="199">
        <f t="shared" si="36"/>
        <v>0</v>
      </c>
      <c r="BH200" s="199">
        <f t="shared" si="37"/>
        <v>0</v>
      </c>
      <c r="BI200" s="199">
        <f t="shared" si="38"/>
        <v>0</v>
      </c>
      <c r="BJ200" s="16" t="s">
        <v>82</v>
      </c>
      <c r="BK200" s="199">
        <f t="shared" si="39"/>
        <v>0</v>
      </c>
      <c r="BL200" s="16" t="s">
        <v>340</v>
      </c>
      <c r="BM200" s="198" t="s">
        <v>386</v>
      </c>
    </row>
    <row r="201" spans="1:65" s="2" customFormat="1" ht="16.5" customHeight="1">
      <c r="A201" s="33"/>
      <c r="B201" s="34"/>
      <c r="C201" s="186" t="s">
        <v>387</v>
      </c>
      <c r="D201" s="186" t="s">
        <v>138</v>
      </c>
      <c r="E201" s="187" t="s">
        <v>388</v>
      </c>
      <c r="F201" s="188" t="s">
        <v>389</v>
      </c>
      <c r="G201" s="189" t="s">
        <v>141</v>
      </c>
      <c r="H201" s="190">
        <v>10</v>
      </c>
      <c r="I201" s="191"/>
      <c r="J201" s="192">
        <f t="shared" si="30"/>
        <v>0</v>
      </c>
      <c r="K201" s="193"/>
      <c r="L201" s="38"/>
      <c r="M201" s="194" t="s">
        <v>1</v>
      </c>
      <c r="N201" s="195" t="s">
        <v>39</v>
      </c>
      <c r="O201" s="70"/>
      <c r="P201" s="196">
        <f t="shared" si="31"/>
        <v>0</v>
      </c>
      <c r="Q201" s="196">
        <v>0</v>
      </c>
      <c r="R201" s="196">
        <f t="shared" si="32"/>
        <v>0</v>
      </c>
      <c r="S201" s="196">
        <v>0</v>
      </c>
      <c r="T201" s="197">
        <f t="shared" si="33"/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98" t="s">
        <v>340</v>
      </c>
      <c r="AT201" s="198" t="s">
        <v>138</v>
      </c>
      <c r="AU201" s="198" t="s">
        <v>84</v>
      </c>
      <c r="AY201" s="16" t="s">
        <v>134</v>
      </c>
      <c r="BE201" s="199">
        <f t="shared" si="34"/>
        <v>0</v>
      </c>
      <c r="BF201" s="199">
        <f t="shared" si="35"/>
        <v>0</v>
      </c>
      <c r="BG201" s="199">
        <f t="shared" si="36"/>
        <v>0</v>
      </c>
      <c r="BH201" s="199">
        <f t="shared" si="37"/>
        <v>0</v>
      </c>
      <c r="BI201" s="199">
        <f t="shared" si="38"/>
        <v>0</v>
      </c>
      <c r="BJ201" s="16" t="s">
        <v>82</v>
      </c>
      <c r="BK201" s="199">
        <f t="shared" si="39"/>
        <v>0</v>
      </c>
      <c r="BL201" s="16" t="s">
        <v>340</v>
      </c>
      <c r="BM201" s="198" t="s">
        <v>390</v>
      </c>
    </row>
    <row r="202" spans="1:65" s="2" customFormat="1" ht="21.75" customHeight="1">
      <c r="A202" s="33"/>
      <c r="B202" s="34"/>
      <c r="C202" s="186" t="s">
        <v>391</v>
      </c>
      <c r="D202" s="186" t="s">
        <v>138</v>
      </c>
      <c r="E202" s="187" t="s">
        <v>392</v>
      </c>
      <c r="F202" s="188" t="s">
        <v>393</v>
      </c>
      <c r="G202" s="189" t="s">
        <v>152</v>
      </c>
      <c r="H202" s="190">
        <v>100</v>
      </c>
      <c r="I202" s="191"/>
      <c r="J202" s="192">
        <f t="shared" si="30"/>
        <v>0</v>
      </c>
      <c r="K202" s="193"/>
      <c r="L202" s="38"/>
      <c r="M202" s="194" t="s">
        <v>1</v>
      </c>
      <c r="N202" s="195" t="s">
        <v>39</v>
      </c>
      <c r="O202" s="70"/>
      <c r="P202" s="196">
        <f t="shared" si="31"/>
        <v>0</v>
      </c>
      <c r="Q202" s="196">
        <v>0</v>
      </c>
      <c r="R202" s="196">
        <f t="shared" si="32"/>
        <v>0</v>
      </c>
      <c r="S202" s="196">
        <v>0</v>
      </c>
      <c r="T202" s="197">
        <f t="shared" si="33"/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98" t="s">
        <v>340</v>
      </c>
      <c r="AT202" s="198" t="s">
        <v>138</v>
      </c>
      <c r="AU202" s="198" t="s">
        <v>84</v>
      </c>
      <c r="AY202" s="16" t="s">
        <v>134</v>
      </c>
      <c r="BE202" s="199">
        <f t="shared" si="34"/>
        <v>0</v>
      </c>
      <c r="BF202" s="199">
        <f t="shared" si="35"/>
        <v>0</v>
      </c>
      <c r="BG202" s="199">
        <f t="shared" si="36"/>
        <v>0</v>
      </c>
      <c r="BH202" s="199">
        <f t="shared" si="37"/>
        <v>0</v>
      </c>
      <c r="BI202" s="199">
        <f t="shared" si="38"/>
        <v>0</v>
      </c>
      <c r="BJ202" s="16" t="s">
        <v>82</v>
      </c>
      <c r="BK202" s="199">
        <f t="shared" si="39"/>
        <v>0</v>
      </c>
      <c r="BL202" s="16" t="s">
        <v>340</v>
      </c>
      <c r="BM202" s="198" t="s">
        <v>394</v>
      </c>
    </row>
    <row r="203" spans="1:65" s="2" customFormat="1" ht="44.25" customHeight="1">
      <c r="A203" s="33"/>
      <c r="B203" s="34"/>
      <c r="C203" s="186" t="s">
        <v>395</v>
      </c>
      <c r="D203" s="186" t="s">
        <v>138</v>
      </c>
      <c r="E203" s="187" t="s">
        <v>396</v>
      </c>
      <c r="F203" s="188" t="s">
        <v>397</v>
      </c>
      <c r="G203" s="189" t="s">
        <v>398</v>
      </c>
      <c r="H203" s="190">
        <v>0.009</v>
      </c>
      <c r="I203" s="191"/>
      <c r="J203" s="192">
        <f t="shared" si="30"/>
        <v>0</v>
      </c>
      <c r="K203" s="193"/>
      <c r="L203" s="38"/>
      <c r="M203" s="194" t="s">
        <v>1</v>
      </c>
      <c r="N203" s="195" t="s">
        <v>39</v>
      </c>
      <c r="O203" s="70"/>
      <c r="P203" s="196">
        <f t="shared" si="31"/>
        <v>0</v>
      </c>
      <c r="Q203" s="196">
        <v>0</v>
      </c>
      <c r="R203" s="196">
        <f t="shared" si="32"/>
        <v>0</v>
      </c>
      <c r="S203" s="196">
        <v>0</v>
      </c>
      <c r="T203" s="197">
        <f t="shared" si="33"/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98" t="s">
        <v>340</v>
      </c>
      <c r="AT203" s="198" t="s">
        <v>138</v>
      </c>
      <c r="AU203" s="198" t="s">
        <v>84</v>
      </c>
      <c r="AY203" s="16" t="s">
        <v>134</v>
      </c>
      <c r="BE203" s="199">
        <f t="shared" si="34"/>
        <v>0</v>
      </c>
      <c r="BF203" s="199">
        <f t="shared" si="35"/>
        <v>0</v>
      </c>
      <c r="BG203" s="199">
        <f t="shared" si="36"/>
        <v>0</v>
      </c>
      <c r="BH203" s="199">
        <f t="shared" si="37"/>
        <v>0</v>
      </c>
      <c r="BI203" s="199">
        <f t="shared" si="38"/>
        <v>0</v>
      </c>
      <c r="BJ203" s="16" t="s">
        <v>82</v>
      </c>
      <c r="BK203" s="199">
        <f t="shared" si="39"/>
        <v>0</v>
      </c>
      <c r="BL203" s="16" t="s">
        <v>340</v>
      </c>
      <c r="BM203" s="198" t="s">
        <v>399</v>
      </c>
    </row>
    <row r="204" spans="2:51" s="13" customFormat="1" ht="12">
      <c r="B204" s="212"/>
      <c r="C204" s="213"/>
      <c r="D204" s="214" t="s">
        <v>363</v>
      </c>
      <c r="E204" s="223" t="s">
        <v>1</v>
      </c>
      <c r="F204" s="215" t="s">
        <v>400</v>
      </c>
      <c r="G204" s="213"/>
      <c r="H204" s="216">
        <v>0.009</v>
      </c>
      <c r="I204" s="217"/>
      <c r="J204" s="213"/>
      <c r="K204" s="213"/>
      <c r="L204" s="218"/>
      <c r="M204" s="219"/>
      <c r="N204" s="220"/>
      <c r="O204" s="220"/>
      <c r="P204" s="220"/>
      <c r="Q204" s="220"/>
      <c r="R204" s="220"/>
      <c r="S204" s="220"/>
      <c r="T204" s="221"/>
      <c r="AT204" s="222" t="s">
        <v>363</v>
      </c>
      <c r="AU204" s="222" t="s">
        <v>84</v>
      </c>
      <c r="AV204" s="13" t="s">
        <v>84</v>
      </c>
      <c r="AW204" s="13" t="s">
        <v>31</v>
      </c>
      <c r="AX204" s="13" t="s">
        <v>74</v>
      </c>
      <c r="AY204" s="222" t="s">
        <v>134</v>
      </c>
    </row>
    <row r="205" spans="2:51" s="14" customFormat="1" ht="12">
      <c r="B205" s="224"/>
      <c r="C205" s="225"/>
      <c r="D205" s="214" t="s">
        <v>363</v>
      </c>
      <c r="E205" s="226" t="s">
        <v>1</v>
      </c>
      <c r="F205" s="227" t="s">
        <v>401</v>
      </c>
      <c r="G205" s="225"/>
      <c r="H205" s="228">
        <v>0.009</v>
      </c>
      <c r="I205" s="229"/>
      <c r="J205" s="225"/>
      <c r="K205" s="225"/>
      <c r="L205" s="230"/>
      <c r="M205" s="231"/>
      <c r="N205" s="232"/>
      <c r="O205" s="232"/>
      <c r="P205" s="232"/>
      <c r="Q205" s="232"/>
      <c r="R205" s="232"/>
      <c r="S205" s="232"/>
      <c r="T205" s="233"/>
      <c r="AT205" s="234" t="s">
        <v>363</v>
      </c>
      <c r="AU205" s="234" t="s">
        <v>84</v>
      </c>
      <c r="AV205" s="14" t="s">
        <v>142</v>
      </c>
      <c r="AW205" s="14" t="s">
        <v>31</v>
      </c>
      <c r="AX205" s="14" t="s">
        <v>82</v>
      </c>
      <c r="AY205" s="234" t="s">
        <v>134</v>
      </c>
    </row>
    <row r="206" spans="1:65" s="2" customFormat="1" ht="21.75" customHeight="1">
      <c r="A206" s="33"/>
      <c r="B206" s="34"/>
      <c r="C206" s="186" t="s">
        <v>402</v>
      </c>
      <c r="D206" s="186" t="s">
        <v>138</v>
      </c>
      <c r="E206" s="187" t="s">
        <v>403</v>
      </c>
      <c r="F206" s="188" t="s">
        <v>404</v>
      </c>
      <c r="G206" s="189" t="s">
        <v>141</v>
      </c>
      <c r="H206" s="190">
        <v>10</v>
      </c>
      <c r="I206" s="191"/>
      <c r="J206" s="192">
        <f>ROUND(I206*H206,2)</f>
        <v>0</v>
      </c>
      <c r="K206" s="193"/>
      <c r="L206" s="38"/>
      <c r="M206" s="194" t="s">
        <v>1</v>
      </c>
      <c r="N206" s="195" t="s">
        <v>39</v>
      </c>
      <c r="O206" s="70"/>
      <c r="P206" s="196">
        <f>O206*H206</f>
        <v>0</v>
      </c>
      <c r="Q206" s="196">
        <v>0</v>
      </c>
      <c r="R206" s="196">
        <f>Q206*H206</f>
        <v>0</v>
      </c>
      <c r="S206" s="196">
        <v>0</v>
      </c>
      <c r="T206" s="197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98" t="s">
        <v>340</v>
      </c>
      <c r="AT206" s="198" t="s">
        <v>138</v>
      </c>
      <c r="AU206" s="198" t="s">
        <v>84</v>
      </c>
      <c r="AY206" s="16" t="s">
        <v>134</v>
      </c>
      <c r="BE206" s="199">
        <f>IF(N206="základní",J206,0)</f>
        <v>0</v>
      </c>
      <c r="BF206" s="199">
        <f>IF(N206="snížená",J206,0)</f>
        <v>0</v>
      </c>
      <c r="BG206" s="199">
        <f>IF(N206="zákl. přenesená",J206,0)</f>
        <v>0</v>
      </c>
      <c r="BH206" s="199">
        <f>IF(N206="sníž. přenesená",J206,0)</f>
        <v>0</v>
      </c>
      <c r="BI206" s="199">
        <f>IF(N206="nulová",J206,0)</f>
        <v>0</v>
      </c>
      <c r="BJ206" s="16" t="s">
        <v>82</v>
      </c>
      <c r="BK206" s="199">
        <f>ROUND(I206*H206,2)</f>
        <v>0</v>
      </c>
      <c r="BL206" s="16" t="s">
        <v>340</v>
      </c>
      <c r="BM206" s="198" t="s">
        <v>405</v>
      </c>
    </row>
    <row r="207" spans="1:65" s="2" customFormat="1" ht="44.25" customHeight="1">
      <c r="A207" s="33"/>
      <c r="B207" s="34"/>
      <c r="C207" s="186" t="s">
        <v>406</v>
      </c>
      <c r="D207" s="186" t="s">
        <v>138</v>
      </c>
      <c r="E207" s="187" t="s">
        <v>407</v>
      </c>
      <c r="F207" s="188" t="s">
        <v>408</v>
      </c>
      <c r="G207" s="189" t="s">
        <v>345</v>
      </c>
      <c r="H207" s="200"/>
      <c r="I207" s="191"/>
      <c r="J207" s="192">
        <f>ROUND(I207*H207,2)</f>
        <v>0</v>
      </c>
      <c r="K207" s="193"/>
      <c r="L207" s="38"/>
      <c r="M207" s="194" t="s">
        <v>1</v>
      </c>
      <c r="N207" s="195" t="s">
        <v>39</v>
      </c>
      <c r="O207" s="70"/>
      <c r="P207" s="196">
        <f>O207*H207</f>
        <v>0</v>
      </c>
      <c r="Q207" s="196">
        <v>0</v>
      </c>
      <c r="R207" s="196">
        <f>Q207*H207</f>
        <v>0</v>
      </c>
      <c r="S207" s="196">
        <v>0</v>
      </c>
      <c r="T207" s="197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98" t="s">
        <v>340</v>
      </c>
      <c r="AT207" s="198" t="s">
        <v>138</v>
      </c>
      <c r="AU207" s="198" t="s">
        <v>84</v>
      </c>
      <c r="AY207" s="16" t="s">
        <v>134</v>
      </c>
      <c r="BE207" s="199">
        <f>IF(N207="základní",J207,0)</f>
        <v>0</v>
      </c>
      <c r="BF207" s="199">
        <f>IF(N207="snížená",J207,0)</f>
        <v>0</v>
      </c>
      <c r="BG207" s="199">
        <f>IF(N207="zákl. přenesená",J207,0)</f>
        <v>0</v>
      </c>
      <c r="BH207" s="199">
        <f>IF(N207="sníž. přenesená",J207,0)</f>
        <v>0</v>
      </c>
      <c r="BI207" s="199">
        <f>IF(N207="nulová",J207,0)</f>
        <v>0</v>
      </c>
      <c r="BJ207" s="16" t="s">
        <v>82</v>
      </c>
      <c r="BK207" s="199">
        <f>ROUND(I207*H207,2)</f>
        <v>0</v>
      </c>
      <c r="BL207" s="16" t="s">
        <v>340</v>
      </c>
      <c r="BM207" s="198" t="s">
        <v>409</v>
      </c>
    </row>
    <row r="208" spans="2:63" s="12" customFormat="1" ht="22.8" customHeight="1">
      <c r="B208" s="170"/>
      <c r="C208" s="171"/>
      <c r="D208" s="172" t="s">
        <v>73</v>
      </c>
      <c r="E208" s="184" t="s">
        <v>410</v>
      </c>
      <c r="F208" s="184" t="s">
        <v>411</v>
      </c>
      <c r="G208" s="171"/>
      <c r="H208" s="171"/>
      <c r="I208" s="174"/>
      <c r="J208" s="185">
        <f>BK208</f>
        <v>0</v>
      </c>
      <c r="K208" s="171"/>
      <c r="L208" s="176"/>
      <c r="M208" s="177"/>
      <c r="N208" s="178"/>
      <c r="O208" s="178"/>
      <c r="P208" s="179">
        <f>SUM(P209:P233)</f>
        <v>0</v>
      </c>
      <c r="Q208" s="178"/>
      <c r="R208" s="179">
        <f>SUM(R209:R233)</f>
        <v>16.157519110000003</v>
      </c>
      <c r="S208" s="178"/>
      <c r="T208" s="180">
        <f>SUM(T209:T233)</f>
        <v>9.99758</v>
      </c>
      <c r="AR208" s="181" t="s">
        <v>84</v>
      </c>
      <c r="AT208" s="182" t="s">
        <v>73</v>
      </c>
      <c r="AU208" s="182" t="s">
        <v>82</v>
      </c>
      <c r="AY208" s="181" t="s">
        <v>134</v>
      </c>
      <c r="BK208" s="183">
        <f>SUM(BK209:BK233)</f>
        <v>0</v>
      </c>
    </row>
    <row r="209" spans="1:65" s="2" customFormat="1" ht="21.75" customHeight="1">
      <c r="A209" s="33"/>
      <c r="B209" s="34"/>
      <c r="C209" s="186" t="s">
        <v>412</v>
      </c>
      <c r="D209" s="186" t="s">
        <v>138</v>
      </c>
      <c r="E209" s="187" t="s">
        <v>413</v>
      </c>
      <c r="F209" s="188" t="s">
        <v>414</v>
      </c>
      <c r="G209" s="189" t="s">
        <v>141</v>
      </c>
      <c r="H209" s="190">
        <v>74</v>
      </c>
      <c r="I209" s="191"/>
      <c r="J209" s="192">
        <f aca="true" t="shared" si="40" ref="J209:J233">ROUND(I209*H209,2)</f>
        <v>0</v>
      </c>
      <c r="K209" s="193"/>
      <c r="L209" s="38"/>
      <c r="M209" s="194" t="s">
        <v>1</v>
      </c>
      <c r="N209" s="195" t="s">
        <v>39</v>
      </c>
      <c r="O209" s="70"/>
      <c r="P209" s="196">
        <f aca="true" t="shared" si="41" ref="P209:P233">O209*H209</f>
        <v>0</v>
      </c>
      <c r="Q209" s="196">
        <v>0</v>
      </c>
      <c r="R209" s="196">
        <f aca="true" t="shared" si="42" ref="R209:R233">Q209*H209</f>
        <v>0</v>
      </c>
      <c r="S209" s="196">
        <v>0</v>
      </c>
      <c r="T209" s="197">
        <f aca="true" t="shared" si="43" ref="T209:T233"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98" t="s">
        <v>340</v>
      </c>
      <c r="AT209" s="198" t="s">
        <v>138</v>
      </c>
      <c r="AU209" s="198" t="s">
        <v>84</v>
      </c>
      <c r="AY209" s="16" t="s">
        <v>134</v>
      </c>
      <c r="BE209" s="199">
        <f aca="true" t="shared" si="44" ref="BE209:BE233">IF(N209="základní",J209,0)</f>
        <v>0</v>
      </c>
      <c r="BF209" s="199">
        <f aca="true" t="shared" si="45" ref="BF209:BF233">IF(N209="snížená",J209,0)</f>
        <v>0</v>
      </c>
      <c r="BG209" s="199">
        <f aca="true" t="shared" si="46" ref="BG209:BG233">IF(N209="zákl. přenesená",J209,0)</f>
        <v>0</v>
      </c>
      <c r="BH209" s="199">
        <f aca="true" t="shared" si="47" ref="BH209:BH233">IF(N209="sníž. přenesená",J209,0)</f>
        <v>0</v>
      </c>
      <c r="BI209" s="199">
        <f aca="true" t="shared" si="48" ref="BI209:BI233">IF(N209="nulová",J209,0)</f>
        <v>0</v>
      </c>
      <c r="BJ209" s="16" t="s">
        <v>82</v>
      </c>
      <c r="BK209" s="199">
        <f aca="true" t="shared" si="49" ref="BK209:BK233">ROUND(I209*H209,2)</f>
        <v>0</v>
      </c>
      <c r="BL209" s="16" t="s">
        <v>340</v>
      </c>
      <c r="BM209" s="198" t="s">
        <v>415</v>
      </c>
    </row>
    <row r="210" spans="1:65" s="2" customFormat="1" ht="16.5" customHeight="1">
      <c r="A210" s="33"/>
      <c r="B210" s="34"/>
      <c r="C210" s="201" t="s">
        <v>416</v>
      </c>
      <c r="D210" s="201" t="s">
        <v>358</v>
      </c>
      <c r="E210" s="202" t="s">
        <v>417</v>
      </c>
      <c r="F210" s="203" t="s">
        <v>418</v>
      </c>
      <c r="G210" s="204" t="s">
        <v>141</v>
      </c>
      <c r="H210" s="205">
        <v>40</v>
      </c>
      <c r="I210" s="206"/>
      <c r="J210" s="207">
        <f t="shared" si="40"/>
        <v>0</v>
      </c>
      <c r="K210" s="208"/>
      <c r="L210" s="209"/>
      <c r="M210" s="210" t="s">
        <v>1</v>
      </c>
      <c r="N210" s="211" t="s">
        <v>39</v>
      </c>
      <c r="O210" s="70"/>
      <c r="P210" s="196">
        <f t="shared" si="41"/>
        <v>0</v>
      </c>
      <c r="Q210" s="196">
        <v>0</v>
      </c>
      <c r="R210" s="196">
        <f t="shared" si="42"/>
        <v>0</v>
      </c>
      <c r="S210" s="196">
        <v>0</v>
      </c>
      <c r="T210" s="197">
        <f t="shared" si="43"/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98" t="s">
        <v>361</v>
      </c>
      <c r="AT210" s="198" t="s">
        <v>358</v>
      </c>
      <c r="AU210" s="198" t="s">
        <v>84</v>
      </c>
      <c r="AY210" s="16" t="s">
        <v>134</v>
      </c>
      <c r="BE210" s="199">
        <f t="shared" si="44"/>
        <v>0</v>
      </c>
      <c r="BF210" s="199">
        <f t="shared" si="45"/>
        <v>0</v>
      </c>
      <c r="BG210" s="199">
        <f t="shared" si="46"/>
        <v>0</v>
      </c>
      <c r="BH210" s="199">
        <f t="shared" si="47"/>
        <v>0</v>
      </c>
      <c r="BI210" s="199">
        <f t="shared" si="48"/>
        <v>0</v>
      </c>
      <c r="BJ210" s="16" t="s">
        <v>82</v>
      </c>
      <c r="BK210" s="199">
        <f t="shared" si="49"/>
        <v>0</v>
      </c>
      <c r="BL210" s="16" t="s">
        <v>340</v>
      </c>
      <c r="BM210" s="198" t="s">
        <v>419</v>
      </c>
    </row>
    <row r="211" spans="1:65" s="2" customFormat="1" ht="16.5" customHeight="1">
      <c r="A211" s="33"/>
      <c r="B211" s="34"/>
      <c r="C211" s="201" t="s">
        <v>361</v>
      </c>
      <c r="D211" s="201" t="s">
        <v>358</v>
      </c>
      <c r="E211" s="202" t="s">
        <v>420</v>
      </c>
      <c r="F211" s="203" t="s">
        <v>421</v>
      </c>
      <c r="G211" s="204" t="s">
        <v>141</v>
      </c>
      <c r="H211" s="205">
        <v>14</v>
      </c>
      <c r="I211" s="206"/>
      <c r="J211" s="207">
        <f t="shared" si="40"/>
        <v>0</v>
      </c>
      <c r="K211" s="208"/>
      <c r="L211" s="209"/>
      <c r="M211" s="210" t="s">
        <v>1</v>
      </c>
      <c r="N211" s="211" t="s">
        <v>39</v>
      </c>
      <c r="O211" s="70"/>
      <c r="P211" s="196">
        <f t="shared" si="41"/>
        <v>0</v>
      </c>
      <c r="Q211" s="196">
        <v>0</v>
      </c>
      <c r="R211" s="196">
        <f t="shared" si="42"/>
        <v>0</v>
      </c>
      <c r="S211" s="196">
        <v>0</v>
      </c>
      <c r="T211" s="197">
        <f t="shared" si="43"/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98" t="s">
        <v>361</v>
      </c>
      <c r="AT211" s="198" t="s">
        <v>358</v>
      </c>
      <c r="AU211" s="198" t="s">
        <v>84</v>
      </c>
      <c r="AY211" s="16" t="s">
        <v>134</v>
      </c>
      <c r="BE211" s="199">
        <f t="shared" si="44"/>
        <v>0</v>
      </c>
      <c r="BF211" s="199">
        <f t="shared" si="45"/>
        <v>0</v>
      </c>
      <c r="BG211" s="199">
        <f t="shared" si="46"/>
        <v>0</v>
      </c>
      <c r="BH211" s="199">
        <f t="shared" si="47"/>
        <v>0</v>
      </c>
      <c r="BI211" s="199">
        <f t="shared" si="48"/>
        <v>0</v>
      </c>
      <c r="BJ211" s="16" t="s">
        <v>82</v>
      </c>
      <c r="BK211" s="199">
        <f t="shared" si="49"/>
        <v>0</v>
      </c>
      <c r="BL211" s="16" t="s">
        <v>340</v>
      </c>
      <c r="BM211" s="198" t="s">
        <v>422</v>
      </c>
    </row>
    <row r="212" spans="1:65" s="2" customFormat="1" ht="16.5" customHeight="1">
      <c r="A212" s="33"/>
      <c r="B212" s="34"/>
      <c r="C212" s="201" t="s">
        <v>423</v>
      </c>
      <c r="D212" s="201" t="s">
        <v>358</v>
      </c>
      <c r="E212" s="202" t="s">
        <v>424</v>
      </c>
      <c r="F212" s="203" t="s">
        <v>425</v>
      </c>
      <c r="G212" s="204" t="s">
        <v>141</v>
      </c>
      <c r="H212" s="205">
        <v>22</v>
      </c>
      <c r="I212" s="206"/>
      <c r="J212" s="207">
        <f t="shared" si="40"/>
        <v>0</v>
      </c>
      <c r="K212" s="208"/>
      <c r="L212" s="209"/>
      <c r="M212" s="210" t="s">
        <v>1</v>
      </c>
      <c r="N212" s="211" t="s">
        <v>39</v>
      </c>
      <c r="O212" s="70"/>
      <c r="P212" s="196">
        <f t="shared" si="41"/>
        <v>0</v>
      </c>
      <c r="Q212" s="196">
        <v>0</v>
      </c>
      <c r="R212" s="196">
        <f t="shared" si="42"/>
        <v>0</v>
      </c>
      <c r="S212" s="196">
        <v>0</v>
      </c>
      <c r="T212" s="197">
        <f t="shared" si="43"/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98" t="s">
        <v>361</v>
      </c>
      <c r="AT212" s="198" t="s">
        <v>358</v>
      </c>
      <c r="AU212" s="198" t="s">
        <v>84</v>
      </c>
      <c r="AY212" s="16" t="s">
        <v>134</v>
      </c>
      <c r="BE212" s="199">
        <f t="shared" si="44"/>
        <v>0</v>
      </c>
      <c r="BF212" s="199">
        <f t="shared" si="45"/>
        <v>0</v>
      </c>
      <c r="BG212" s="199">
        <f t="shared" si="46"/>
        <v>0</v>
      </c>
      <c r="BH212" s="199">
        <f t="shared" si="47"/>
        <v>0</v>
      </c>
      <c r="BI212" s="199">
        <f t="shared" si="48"/>
        <v>0</v>
      </c>
      <c r="BJ212" s="16" t="s">
        <v>82</v>
      </c>
      <c r="BK212" s="199">
        <f t="shared" si="49"/>
        <v>0</v>
      </c>
      <c r="BL212" s="16" t="s">
        <v>340</v>
      </c>
      <c r="BM212" s="198" t="s">
        <v>426</v>
      </c>
    </row>
    <row r="213" spans="1:65" s="2" customFormat="1" ht="21.75" customHeight="1">
      <c r="A213" s="33"/>
      <c r="B213" s="34"/>
      <c r="C213" s="186" t="s">
        <v>427</v>
      </c>
      <c r="D213" s="186" t="s">
        <v>138</v>
      </c>
      <c r="E213" s="187" t="s">
        <v>428</v>
      </c>
      <c r="F213" s="188" t="s">
        <v>429</v>
      </c>
      <c r="G213" s="189" t="s">
        <v>152</v>
      </c>
      <c r="H213" s="190">
        <v>151</v>
      </c>
      <c r="I213" s="191"/>
      <c r="J213" s="192">
        <f t="shared" si="40"/>
        <v>0</v>
      </c>
      <c r="K213" s="193"/>
      <c r="L213" s="38"/>
      <c r="M213" s="194" t="s">
        <v>1</v>
      </c>
      <c r="N213" s="195" t="s">
        <v>39</v>
      </c>
      <c r="O213" s="70"/>
      <c r="P213" s="196">
        <f t="shared" si="41"/>
        <v>0</v>
      </c>
      <c r="Q213" s="196">
        <v>0</v>
      </c>
      <c r="R213" s="196">
        <f t="shared" si="42"/>
        <v>0</v>
      </c>
      <c r="S213" s="196">
        <v>0.0066</v>
      </c>
      <c r="T213" s="197">
        <f t="shared" si="43"/>
        <v>0.9966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98" t="s">
        <v>340</v>
      </c>
      <c r="AT213" s="198" t="s">
        <v>138</v>
      </c>
      <c r="AU213" s="198" t="s">
        <v>84</v>
      </c>
      <c r="AY213" s="16" t="s">
        <v>134</v>
      </c>
      <c r="BE213" s="199">
        <f t="shared" si="44"/>
        <v>0</v>
      </c>
      <c r="BF213" s="199">
        <f t="shared" si="45"/>
        <v>0</v>
      </c>
      <c r="BG213" s="199">
        <f t="shared" si="46"/>
        <v>0</v>
      </c>
      <c r="BH213" s="199">
        <f t="shared" si="47"/>
        <v>0</v>
      </c>
      <c r="BI213" s="199">
        <f t="shared" si="48"/>
        <v>0</v>
      </c>
      <c r="BJ213" s="16" t="s">
        <v>82</v>
      </c>
      <c r="BK213" s="199">
        <f t="shared" si="49"/>
        <v>0</v>
      </c>
      <c r="BL213" s="16" t="s">
        <v>340</v>
      </c>
      <c r="BM213" s="198" t="s">
        <v>430</v>
      </c>
    </row>
    <row r="214" spans="1:65" s="2" customFormat="1" ht="21.75" customHeight="1">
      <c r="A214" s="33"/>
      <c r="B214" s="34"/>
      <c r="C214" s="186" t="s">
        <v>8</v>
      </c>
      <c r="D214" s="186" t="s">
        <v>138</v>
      </c>
      <c r="E214" s="187" t="s">
        <v>431</v>
      </c>
      <c r="F214" s="188" t="s">
        <v>432</v>
      </c>
      <c r="G214" s="189" t="s">
        <v>152</v>
      </c>
      <c r="H214" s="190">
        <v>80</v>
      </c>
      <c r="I214" s="191"/>
      <c r="J214" s="192">
        <f t="shared" si="40"/>
        <v>0</v>
      </c>
      <c r="K214" s="193"/>
      <c r="L214" s="38"/>
      <c r="M214" s="194" t="s">
        <v>1</v>
      </c>
      <c r="N214" s="195" t="s">
        <v>39</v>
      </c>
      <c r="O214" s="70"/>
      <c r="P214" s="196">
        <f t="shared" si="41"/>
        <v>0</v>
      </c>
      <c r="Q214" s="196">
        <v>0</v>
      </c>
      <c r="R214" s="196">
        <f t="shared" si="42"/>
        <v>0</v>
      </c>
      <c r="S214" s="196">
        <v>0.01232</v>
      </c>
      <c r="T214" s="197">
        <f t="shared" si="43"/>
        <v>0.9855999999999999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98" t="s">
        <v>340</v>
      </c>
      <c r="AT214" s="198" t="s">
        <v>138</v>
      </c>
      <c r="AU214" s="198" t="s">
        <v>84</v>
      </c>
      <c r="AY214" s="16" t="s">
        <v>134</v>
      </c>
      <c r="BE214" s="199">
        <f t="shared" si="44"/>
        <v>0</v>
      </c>
      <c r="BF214" s="199">
        <f t="shared" si="45"/>
        <v>0</v>
      </c>
      <c r="BG214" s="199">
        <f t="shared" si="46"/>
        <v>0</v>
      </c>
      <c r="BH214" s="199">
        <f t="shared" si="47"/>
        <v>0</v>
      </c>
      <c r="BI214" s="199">
        <f t="shared" si="48"/>
        <v>0</v>
      </c>
      <c r="BJ214" s="16" t="s">
        <v>82</v>
      </c>
      <c r="BK214" s="199">
        <f t="shared" si="49"/>
        <v>0</v>
      </c>
      <c r="BL214" s="16" t="s">
        <v>340</v>
      </c>
      <c r="BM214" s="198" t="s">
        <v>433</v>
      </c>
    </row>
    <row r="215" spans="1:65" s="2" customFormat="1" ht="21.75" customHeight="1">
      <c r="A215" s="33"/>
      <c r="B215" s="34"/>
      <c r="C215" s="186" t="s">
        <v>340</v>
      </c>
      <c r="D215" s="186" t="s">
        <v>138</v>
      </c>
      <c r="E215" s="187" t="s">
        <v>434</v>
      </c>
      <c r="F215" s="188" t="s">
        <v>435</v>
      </c>
      <c r="G215" s="189" t="s">
        <v>152</v>
      </c>
      <c r="H215" s="190">
        <v>57</v>
      </c>
      <c r="I215" s="191"/>
      <c r="J215" s="192">
        <f t="shared" si="40"/>
        <v>0</v>
      </c>
      <c r="K215" s="193"/>
      <c r="L215" s="38"/>
      <c r="M215" s="194" t="s">
        <v>1</v>
      </c>
      <c r="N215" s="195" t="s">
        <v>39</v>
      </c>
      <c r="O215" s="70"/>
      <c r="P215" s="196">
        <f t="shared" si="41"/>
        <v>0</v>
      </c>
      <c r="Q215" s="196">
        <v>0</v>
      </c>
      <c r="R215" s="196">
        <f t="shared" si="42"/>
        <v>0</v>
      </c>
      <c r="S215" s="196">
        <v>0.01584</v>
      </c>
      <c r="T215" s="197">
        <f t="shared" si="43"/>
        <v>0.90288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98" t="s">
        <v>340</v>
      </c>
      <c r="AT215" s="198" t="s">
        <v>138</v>
      </c>
      <c r="AU215" s="198" t="s">
        <v>84</v>
      </c>
      <c r="AY215" s="16" t="s">
        <v>134</v>
      </c>
      <c r="BE215" s="199">
        <f t="shared" si="44"/>
        <v>0</v>
      </c>
      <c r="BF215" s="199">
        <f t="shared" si="45"/>
        <v>0</v>
      </c>
      <c r="BG215" s="199">
        <f t="shared" si="46"/>
        <v>0</v>
      </c>
      <c r="BH215" s="199">
        <f t="shared" si="47"/>
        <v>0</v>
      </c>
      <c r="BI215" s="199">
        <f t="shared" si="48"/>
        <v>0</v>
      </c>
      <c r="BJ215" s="16" t="s">
        <v>82</v>
      </c>
      <c r="BK215" s="199">
        <f t="shared" si="49"/>
        <v>0</v>
      </c>
      <c r="BL215" s="16" t="s">
        <v>340</v>
      </c>
      <c r="BM215" s="198" t="s">
        <v>436</v>
      </c>
    </row>
    <row r="216" spans="1:65" s="2" customFormat="1" ht="21.75" customHeight="1">
      <c r="A216" s="33"/>
      <c r="B216" s="34"/>
      <c r="C216" s="186" t="s">
        <v>437</v>
      </c>
      <c r="D216" s="186" t="s">
        <v>138</v>
      </c>
      <c r="E216" s="187" t="s">
        <v>438</v>
      </c>
      <c r="F216" s="188" t="s">
        <v>439</v>
      </c>
      <c r="G216" s="189" t="s">
        <v>152</v>
      </c>
      <c r="H216" s="190">
        <v>6</v>
      </c>
      <c r="I216" s="191"/>
      <c r="J216" s="192">
        <f t="shared" si="40"/>
        <v>0</v>
      </c>
      <c r="K216" s="193"/>
      <c r="L216" s="38"/>
      <c r="M216" s="194" t="s">
        <v>1</v>
      </c>
      <c r="N216" s="195" t="s">
        <v>39</v>
      </c>
      <c r="O216" s="70"/>
      <c r="P216" s="196">
        <f t="shared" si="41"/>
        <v>0</v>
      </c>
      <c r="Q216" s="196">
        <v>0</v>
      </c>
      <c r="R216" s="196">
        <f t="shared" si="42"/>
        <v>0</v>
      </c>
      <c r="S216" s="196">
        <v>0.02475</v>
      </c>
      <c r="T216" s="197">
        <f t="shared" si="43"/>
        <v>0.14850000000000002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98" t="s">
        <v>340</v>
      </c>
      <c r="AT216" s="198" t="s">
        <v>138</v>
      </c>
      <c r="AU216" s="198" t="s">
        <v>84</v>
      </c>
      <c r="AY216" s="16" t="s">
        <v>134</v>
      </c>
      <c r="BE216" s="199">
        <f t="shared" si="44"/>
        <v>0</v>
      </c>
      <c r="BF216" s="199">
        <f t="shared" si="45"/>
        <v>0</v>
      </c>
      <c r="BG216" s="199">
        <f t="shared" si="46"/>
        <v>0</v>
      </c>
      <c r="BH216" s="199">
        <f t="shared" si="47"/>
        <v>0</v>
      </c>
      <c r="BI216" s="199">
        <f t="shared" si="48"/>
        <v>0</v>
      </c>
      <c r="BJ216" s="16" t="s">
        <v>82</v>
      </c>
      <c r="BK216" s="199">
        <f t="shared" si="49"/>
        <v>0</v>
      </c>
      <c r="BL216" s="16" t="s">
        <v>340</v>
      </c>
      <c r="BM216" s="198" t="s">
        <v>440</v>
      </c>
    </row>
    <row r="217" spans="1:65" s="2" customFormat="1" ht="21.75" customHeight="1">
      <c r="A217" s="33"/>
      <c r="B217" s="34"/>
      <c r="C217" s="186" t="s">
        <v>441</v>
      </c>
      <c r="D217" s="186" t="s">
        <v>138</v>
      </c>
      <c r="E217" s="187" t="s">
        <v>442</v>
      </c>
      <c r="F217" s="188" t="s">
        <v>443</v>
      </c>
      <c r="G217" s="189" t="s">
        <v>152</v>
      </c>
      <c r="H217" s="190">
        <v>8</v>
      </c>
      <c r="I217" s="191"/>
      <c r="J217" s="192">
        <f t="shared" si="40"/>
        <v>0</v>
      </c>
      <c r="K217" s="193"/>
      <c r="L217" s="38"/>
      <c r="M217" s="194" t="s">
        <v>1</v>
      </c>
      <c r="N217" s="195" t="s">
        <v>39</v>
      </c>
      <c r="O217" s="70"/>
      <c r="P217" s="196">
        <f t="shared" si="41"/>
        <v>0</v>
      </c>
      <c r="Q217" s="196">
        <v>0</v>
      </c>
      <c r="R217" s="196">
        <f t="shared" si="42"/>
        <v>0</v>
      </c>
      <c r="S217" s="196">
        <v>0.033</v>
      </c>
      <c r="T217" s="197">
        <f t="shared" si="43"/>
        <v>0.264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98" t="s">
        <v>340</v>
      </c>
      <c r="AT217" s="198" t="s">
        <v>138</v>
      </c>
      <c r="AU217" s="198" t="s">
        <v>84</v>
      </c>
      <c r="AY217" s="16" t="s">
        <v>134</v>
      </c>
      <c r="BE217" s="199">
        <f t="shared" si="44"/>
        <v>0</v>
      </c>
      <c r="BF217" s="199">
        <f t="shared" si="45"/>
        <v>0</v>
      </c>
      <c r="BG217" s="199">
        <f t="shared" si="46"/>
        <v>0</v>
      </c>
      <c r="BH217" s="199">
        <f t="shared" si="47"/>
        <v>0</v>
      </c>
      <c r="BI217" s="199">
        <f t="shared" si="48"/>
        <v>0</v>
      </c>
      <c r="BJ217" s="16" t="s">
        <v>82</v>
      </c>
      <c r="BK217" s="199">
        <f t="shared" si="49"/>
        <v>0</v>
      </c>
      <c r="BL217" s="16" t="s">
        <v>340</v>
      </c>
      <c r="BM217" s="198" t="s">
        <v>444</v>
      </c>
    </row>
    <row r="218" spans="1:65" s="2" customFormat="1" ht="21.75" customHeight="1">
      <c r="A218" s="33"/>
      <c r="B218" s="34"/>
      <c r="C218" s="186" t="s">
        <v>445</v>
      </c>
      <c r="D218" s="186" t="s">
        <v>138</v>
      </c>
      <c r="E218" s="187" t="s">
        <v>446</v>
      </c>
      <c r="F218" s="188" t="s">
        <v>447</v>
      </c>
      <c r="G218" s="189" t="s">
        <v>152</v>
      </c>
      <c r="H218" s="190">
        <v>151</v>
      </c>
      <c r="I218" s="191"/>
      <c r="J218" s="192">
        <f t="shared" si="40"/>
        <v>0</v>
      </c>
      <c r="K218" s="193"/>
      <c r="L218" s="38"/>
      <c r="M218" s="194" t="s">
        <v>1</v>
      </c>
      <c r="N218" s="195" t="s">
        <v>39</v>
      </c>
      <c r="O218" s="70"/>
      <c r="P218" s="196">
        <f t="shared" si="41"/>
        <v>0</v>
      </c>
      <c r="Q218" s="196">
        <v>6E-05</v>
      </c>
      <c r="R218" s="196">
        <f t="shared" si="42"/>
        <v>0.00906</v>
      </c>
      <c r="S218" s="196">
        <v>0</v>
      </c>
      <c r="T218" s="197">
        <f t="shared" si="43"/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98" t="s">
        <v>340</v>
      </c>
      <c r="AT218" s="198" t="s">
        <v>138</v>
      </c>
      <c r="AU218" s="198" t="s">
        <v>84</v>
      </c>
      <c r="AY218" s="16" t="s">
        <v>134</v>
      </c>
      <c r="BE218" s="199">
        <f t="shared" si="44"/>
        <v>0</v>
      </c>
      <c r="BF218" s="199">
        <f t="shared" si="45"/>
        <v>0</v>
      </c>
      <c r="BG218" s="199">
        <f t="shared" si="46"/>
        <v>0</v>
      </c>
      <c r="BH218" s="199">
        <f t="shared" si="47"/>
        <v>0</v>
      </c>
      <c r="BI218" s="199">
        <f t="shared" si="48"/>
        <v>0</v>
      </c>
      <c r="BJ218" s="16" t="s">
        <v>82</v>
      </c>
      <c r="BK218" s="199">
        <f t="shared" si="49"/>
        <v>0</v>
      </c>
      <c r="BL218" s="16" t="s">
        <v>340</v>
      </c>
      <c r="BM218" s="198" t="s">
        <v>448</v>
      </c>
    </row>
    <row r="219" spans="1:65" s="2" customFormat="1" ht="21.75" customHeight="1">
      <c r="A219" s="33"/>
      <c r="B219" s="34"/>
      <c r="C219" s="186" t="s">
        <v>449</v>
      </c>
      <c r="D219" s="186" t="s">
        <v>138</v>
      </c>
      <c r="E219" s="187" t="s">
        <v>450</v>
      </c>
      <c r="F219" s="188" t="s">
        <v>451</v>
      </c>
      <c r="G219" s="189" t="s">
        <v>152</v>
      </c>
      <c r="H219" s="190">
        <v>80</v>
      </c>
      <c r="I219" s="191"/>
      <c r="J219" s="192">
        <f t="shared" si="40"/>
        <v>0</v>
      </c>
      <c r="K219" s="193"/>
      <c r="L219" s="38"/>
      <c r="M219" s="194" t="s">
        <v>1</v>
      </c>
      <c r="N219" s="195" t="s">
        <v>39</v>
      </c>
      <c r="O219" s="70"/>
      <c r="P219" s="196">
        <f t="shared" si="41"/>
        <v>0</v>
      </c>
      <c r="Q219" s="196">
        <v>8E-05</v>
      </c>
      <c r="R219" s="196">
        <f t="shared" si="42"/>
        <v>0.0064</v>
      </c>
      <c r="S219" s="196">
        <v>0</v>
      </c>
      <c r="T219" s="197">
        <f t="shared" si="43"/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98" t="s">
        <v>340</v>
      </c>
      <c r="AT219" s="198" t="s">
        <v>138</v>
      </c>
      <c r="AU219" s="198" t="s">
        <v>84</v>
      </c>
      <c r="AY219" s="16" t="s">
        <v>134</v>
      </c>
      <c r="BE219" s="199">
        <f t="shared" si="44"/>
        <v>0</v>
      </c>
      <c r="BF219" s="199">
        <f t="shared" si="45"/>
        <v>0</v>
      </c>
      <c r="BG219" s="199">
        <f t="shared" si="46"/>
        <v>0</v>
      </c>
      <c r="BH219" s="199">
        <f t="shared" si="47"/>
        <v>0</v>
      </c>
      <c r="BI219" s="199">
        <f t="shared" si="48"/>
        <v>0</v>
      </c>
      <c r="BJ219" s="16" t="s">
        <v>82</v>
      </c>
      <c r="BK219" s="199">
        <f t="shared" si="49"/>
        <v>0</v>
      </c>
      <c r="BL219" s="16" t="s">
        <v>340</v>
      </c>
      <c r="BM219" s="198" t="s">
        <v>452</v>
      </c>
    </row>
    <row r="220" spans="1:65" s="2" customFormat="1" ht="21.75" customHeight="1">
      <c r="A220" s="33"/>
      <c r="B220" s="34"/>
      <c r="C220" s="186" t="s">
        <v>7</v>
      </c>
      <c r="D220" s="186" t="s">
        <v>138</v>
      </c>
      <c r="E220" s="187" t="s">
        <v>453</v>
      </c>
      <c r="F220" s="188" t="s">
        <v>454</v>
      </c>
      <c r="G220" s="189" t="s">
        <v>152</v>
      </c>
      <c r="H220" s="190">
        <v>57</v>
      </c>
      <c r="I220" s="191"/>
      <c r="J220" s="192">
        <f t="shared" si="40"/>
        <v>0</v>
      </c>
      <c r="K220" s="193"/>
      <c r="L220" s="38"/>
      <c r="M220" s="194" t="s">
        <v>1</v>
      </c>
      <c r="N220" s="195" t="s">
        <v>39</v>
      </c>
      <c r="O220" s="70"/>
      <c r="P220" s="196">
        <f t="shared" si="41"/>
        <v>0</v>
      </c>
      <c r="Q220" s="196">
        <v>9E-05</v>
      </c>
      <c r="R220" s="196">
        <f t="shared" si="42"/>
        <v>0.00513</v>
      </c>
      <c r="S220" s="196">
        <v>0</v>
      </c>
      <c r="T220" s="197">
        <f t="shared" si="43"/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98" t="s">
        <v>340</v>
      </c>
      <c r="AT220" s="198" t="s">
        <v>138</v>
      </c>
      <c r="AU220" s="198" t="s">
        <v>84</v>
      </c>
      <c r="AY220" s="16" t="s">
        <v>134</v>
      </c>
      <c r="BE220" s="199">
        <f t="shared" si="44"/>
        <v>0</v>
      </c>
      <c r="BF220" s="199">
        <f t="shared" si="45"/>
        <v>0</v>
      </c>
      <c r="BG220" s="199">
        <f t="shared" si="46"/>
        <v>0</v>
      </c>
      <c r="BH220" s="199">
        <f t="shared" si="47"/>
        <v>0</v>
      </c>
      <c r="BI220" s="199">
        <f t="shared" si="48"/>
        <v>0</v>
      </c>
      <c r="BJ220" s="16" t="s">
        <v>82</v>
      </c>
      <c r="BK220" s="199">
        <f t="shared" si="49"/>
        <v>0</v>
      </c>
      <c r="BL220" s="16" t="s">
        <v>340</v>
      </c>
      <c r="BM220" s="198" t="s">
        <v>455</v>
      </c>
    </row>
    <row r="221" spans="1:65" s="2" customFormat="1" ht="21.75" customHeight="1">
      <c r="A221" s="33"/>
      <c r="B221" s="34"/>
      <c r="C221" s="186" t="s">
        <v>456</v>
      </c>
      <c r="D221" s="186" t="s">
        <v>138</v>
      </c>
      <c r="E221" s="187" t="s">
        <v>457</v>
      </c>
      <c r="F221" s="188" t="s">
        <v>458</v>
      </c>
      <c r="G221" s="189" t="s">
        <v>152</v>
      </c>
      <c r="H221" s="190">
        <v>6</v>
      </c>
      <c r="I221" s="191"/>
      <c r="J221" s="192">
        <f t="shared" si="40"/>
        <v>0</v>
      </c>
      <c r="K221" s="193"/>
      <c r="L221" s="38"/>
      <c r="M221" s="194" t="s">
        <v>1</v>
      </c>
      <c r="N221" s="195" t="s">
        <v>39</v>
      </c>
      <c r="O221" s="70"/>
      <c r="P221" s="196">
        <f t="shared" si="41"/>
        <v>0</v>
      </c>
      <c r="Q221" s="196">
        <v>0.0001</v>
      </c>
      <c r="R221" s="196">
        <f t="shared" si="42"/>
        <v>0.0006000000000000001</v>
      </c>
      <c r="S221" s="196">
        <v>0</v>
      </c>
      <c r="T221" s="197">
        <f t="shared" si="43"/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98" t="s">
        <v>340</v>
      </c>
      <c r="AT221" s="198" t="s">
        <v>138</v>
      </c>
      <c r="AU221" s="198" t="s">
        <v>84</v>
      </c>
      <c r="AY221" s="16" t="s">
        <v>134</v>
      </c>
      <c r="BE221" s="199">
        <f t="shared" si="44"/>
        <v>0</v>
      </c>
      <c r="BF221" s="199">
        <f t="shared" si="45"/>
        <v>0</v>
      </c>
      <c r="BG221" s="199">
        <f t="shared" si="46"/>
        <v>0</v>
      </c>
      <c r="BH221" s="199">
        <f t="shared" si="47"/>
        <v>0</v>
      </c>
      <c r="BI221" s="199">
        <f t="shared" si="48"/>
        <v>0</v>
      </c>
      <c r="BJ221" s="16" t="s">
        <v>82</v>
      </c>
      <c r="BK221" s="199">
        <f t="shared" si="49"/>
        <v>0</v>
      </c>
      <c r="BL221" s="16" t="s">
        <v>340</v>
      </c>
      <c r="BM221" s="198" t="s">
        <v>459</v>
      </c>
    </row>
    <row r="222" spans="1:65" s="2" customFormat="1" ht="21.75" customHeight="1">
      <c r="A222" s="33"/>
      <c r="B222" s="34"/>
      <c r="C222" s="186" t="s">
        <v>460</v>
      </c>
      <c r="D222" s="186" t="s">
        <v>138</v>
      </c>
      <c r="E222" s="187" t="s">
        <v>461</v>
      </c>
      <c r="F222" s="188" t="s">
        <v>462</v>
      </c>
      <c r="G222" s="189" t="s">
        <v>152</v>
      </c>
      <c r="H222" s="190">
        <v>8</v>
      </c>
      <c r="I222" s="191"/>
      <c r="J222" s="192">
        <f t="shared" si="40"/>
        <v>0</v>
      </c>
      <c r="K222" s="193"/>
      <c r="L222" s="38"/>
      <c r="M222" s="194" t="s">
        <v>1</v>
      </c>
      <c r="N222" s="195" t="s">
        <v>39</v>
      </c>
      <c r="O222" s="70"/>
      <c r="P222" s="196">
        <f t="shared" si="41"/>
        <v>0</v>
      </c>
      <c r="Q222" s="196">
        <v>0.0001</v>
      </c>
      <c r="R222" s="196">
        <f t="shared" si="42"/>
        <v>0.0008</v>
      </c>
      <c r="S222" s="196">
        <v>0</v>
      </c>
      <c r="T222" s="197">
        <f t="shared" si="43"/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98" t="s">
        <v>340</v>
      </c>
      <c r="AT222" s="198" t="s">
        <v>138</v>
      </c>
      <c r="AU222" s="198" t="s">
        <v>84</v>
      </c>
      <c r="AY222" s="16" t="s">
        <v>134</v>
      </c>
      <c r="BE222" s="199">
        <f t="shared" si="44"/>
        <v>0</v>
      </c>
      <c r="BF222" s="199">
        <f t="shared" si="45"/>
        <v>0</v>
      </c>
      <c r="BG222" s="199">
        <f t="shared" si="46"/>
        <v>0</v>
      </c>
      <c r="BH222" s="199">
        <f t="shared" si="47"/>
        <v>0</v>
      </c>
      <c r="BI222" s="199">
        <f t="shared" si="48"/>
        <v>0</v>
      </c>
      <c r="BJ222" s="16" t="s">
        <v>82</v>
      </c>
      <c r="BK222" s="199">
        <f t="shared" si="49"/>
        <v>0</v>
      </c>
      <c r="BL222" s="16" t="s">
        <v>340</v>
      </c>
      <c r="BM222" s="198" t="s">
        <v>463</v>
      </c>
    </row>
    <row r="223" spans="1:65" s="2" customFormat="1" ht="21.75" customHeight="1">
      <c r="A223" s="33"/>
      <c r="B223" s="34"/>
      <c r="C223" s="201" t="s">
        <v>464</v>
      </c>
      <c r="D223" s="201" t="s">
        <v>358</v>
      </c>
      <c r="E223" s="202" t="s">
        <v>465</v>
      </c>
      <c r="F223" s="203" t="s">
        <v>466</v>
      </c>
      <c r="G223" s="204" t="s">
        <v>173</v>
      </c>
      <c r="H223" s="205">
        <v>6.383</v>
      </c>
      <c r="I223" s="206"/>
      <c r="J223" s="207">
        <f t="shared" si="40"/>
        <v>0</v>
      </c>
      <c r="K223" s="208"/>
      <c r="L223" s="209"/>
      <c r="M223" s="210" t="s">
        <v>1</v>
      </c>
      <c r="N223" s="211" t="s">
        <v>39</v>
      </c>
      <c r="O223" s="70"/>
      <c r="P223" s="196">
        <f t="shared" si="41"/>
        <v>0</v>
      </c>
      <c r="Q223" s="196">
        <v>0.55</v>
      </c>
      <c r="R223" s="196">
        <f t="shared" si="42"/>
        <v>3.5106500000000005</v>
      </c>
      <c r="S223" s="196">
        <v>0</v>
      </c>
      <c r="T223" s="197">
        <f t="shared" si="43"/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98" t="s">
        <v>361</v>
      </c>
      <c r="AT223" s="198" t="s">
        <v>358</v>
      </c>
      <c r="AU223" s="198" t="s">
        <v>84</v>
      </c>
      <c r="AY223" s="16" t="s">
        <v>134</v>
      </c>
      <c r="BE223" s="199">
        <f t="shared" si="44"/>
        <v>0</v>
      </c>
      <c r="BF223" s="199">
        <f t="shared" si="45"/>
        <v>0</v>
      </c>
      <c r="BG223" s="199">
        <f t="shared" si="46"/>
        <v>0</v>
      </c>
      <c r="BH223" s="199">
        <f t="shared" si="47"/>
        <v>0</v>
      </c>
      <c r="BI223" s="199">
        <f t="shared" si="48"/>
        <v>0</v>
      </c>
      <c r="BJ223" s="16" t="s">
        <v>82</v>
      </c>
      <c r="BK223" s="199">
        <f t="shared" si="49"/>
        <v>0</v>
      </c>
      <c r="BL223" s="16" t="s">
        <v>340</v>
      </c>
      <c r="BM223" s="198" t="s">
        <v>467</v>
      </c>
    </row>
    <row r="224" spans="1:65" s="2" customFormat="1" ht="21.75" customHeight="1">
      <c r="A224" s="33"/>
      <c r="B224" s="34"/>
      <c r="C224" s="186" t="s">
        <v>468</v>
      </c>
      <c r="D224" s="186" t="s">
        <v>138</v>
      </c>
      <c r="E224" s="187" t="s">
        <v>469</v>
      </c>
      <c r="F224" s="188" t="s">
        <v>470</v>
      </c>
      <c r="G224" s="189" t="s">
        <v>162</v>
      </c>
      <c r="H224" s="190">
        <v>1100</v>
      </c>
      <c r="I224" s="191"/>
      <c r="J224" s="192">
        <f t="shared" si="40"/>
        <v>0</v>
      </c>
      <c r="K224" s="193"/>
      <c r="L224" s="38"/>
      <c r="M224" s="194" t="s">
        <v>1</v>
      </c>
      <c r="N224" s="195" t="s">
        <v>39</v>
      </c>
      <c r="O224" s="70"/>
      <c r="P224" s="196">
        <f t="shared" si="41"/>
        <v>0</v>
      </c>
      <c r="Q224" s="196">
        <v>0</v>
      </c>
      <c r="R224" s="196">
        <f t="shared" si="42"/>
        <v>0</v>
      </c>
      <c r="S224" s="196">
        <v>0</v>
      </c>
      <c r="T224" s="197">
        <f t="shared" si="43"/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98" t="s">
        <v>340</v>
      </c>
      <c r="AT224" s="198" t="s">
        <v>138</v>
      </c>
      <c r="AU224" s="198" t="s">
        <v>84</v>
      </c>
      <c r="AY224" s="16" t="s">
        <v>134</v>
      </c>
      <c r="BE224" s="199">
        <f t="shared" si="44"/>
        <v>0</v>
      </c>
      <c r="BF224" s="199">
        <f t="shared" si="45"/>
        <v>0</v>
      </c>
      <c r="BG224" s="199">
        <f t="shared" si="46"/>
        <v>0</v>
      </c>
      <c r="BH224" s="199">
        <f t="shared" si="47"/>
        <v>0</v>
      </c>
      <c r="BI224" s="199">
        <f t="shared" si="48"/>
        <v>0</v>
      </c>
      <c r="BJ224" s="16" t="s">
        <v>82</v>
      </c>
      <c r="BK224" s="199">
        <f t="shared" si="49"/>
        <v>0</v>
      </c>
      <c r="BL224" s="16" t="s">
        <v>340</v>
      </c>
      <c r="BM224" s="198" t="s">
        <v>471</v>
      </c>
    </row>
    <row r="225" spans="1:65" s="2" customFormat="1" ht="21.75" customHeight="1">
      <c r="A225" s="33"/>
      <c r="B225" s="34"/>
      <c r="C225" s="201" t="s">
        <v>472</v>
      </c>
      <c r="D225" s="201" t="s">
        <v>358</v>
      </c>
      <c r="E225" s="202" t="s">
        <v>473</v>
      </c>
      <c r="F225" s="203" t="s">
        <v>474</v>
      </c>
      <c r="G225" s="204" t="s">
        <v>173</v>
      </c>
      <c r="H225" s="205">
        <v>15</v>
      </c>
      <c r="I225" s="206"/>
      <c r="J225" s="207">
        <f t="shared" si="40"/>
        <v>0</v>
      </c>
      <c r="K225" s="208"/>
      <c r="L225" s="209"/>
      <c r="M225" s="210" t="s">
        <v>1</v>
      </c>
      <c r="N225" s="211" t="s">
        <v>39</v>
      </c>
      <c r="O225" s="70"/>
      <c r="P225" s="196">
        <f t="shared" si="41"/>
        <v>0</v>
      </c>
      <c r="Q225" s="196">
        <v>0.55</v>
      </c>
      <c r="R225" s="196">
        <f t="shared" si="42"/>
        <v>8.25</v>
      </c>
      <c r="S225" s="196">
        <v>0</v>
      </c>
      <c r="T225" s="197">
        <f t="shared" si="43"/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98" t="s">
        <v>361</v>
      </c>
      <c r="AT225" s="198" t="s">
        <v>358</v>
      </c>
      <c r="AU225" s="198" t="s">
        <v>84</v>
      </c>
      <c r="AY225" s="16" t="s">
        <v>134</v>
      </c>
      <c r="BE225" s="199">
        <f t="shared" si="44"/>
        <v>0</v>
      </c>
      <c r="BF225" s="199">
        <f t="shared" si="45"/>
        <v>0</v>
      </c>
      <c r="BG225" s="199">
        <f t="shared" si="46"/>
        <v>0</v>
      </c>
      <c r="BH225" s="199">
        <f t="shared" si="47"/>
        <v>0</v>
      </c>
      <c r="BI225" s="199">
        <f t="shared" si="48"/>
        <v>0</v>
      </c>
      <c r="BJ225" s="16" t="s">
        <v>82</v>
      </c>
      <c r="BK225" s="199">
        <f t="shared" si="49"/>
        <v>0</v>
      </c>
      <c r="BL225" s="16" t="s">
        <v>340</v>
      </c>
      <c r="BM225" s="198" t="s">
        <v>475</v>
      </c>
    </row>
    <row r="226" spans="1:65" s="2" customFormat="1" ht="21.75" customHeight="1">
      <c r="A226" s="33"/>
      <c r="B226" s="34"/>
      <c r="C226" s="186" t="s">
        <v>476</v>
      </c>
      <c r="D226" s="186" t="s">
        <v>138</v>
      </c>
      <c r="E226" s="187" t="s">
        <v>477</v>
      </c>
      <c r="F226" s="188" t="s">
        <v>478</v>
      </c>
      <c r="G226" s="189" t="s">
        <v>152</v>
      </c>
      <c r="H226" s="190">
        <v>1300</v>
      </c>
      <c r="I226" s="191"/>
      <c r="J226" s="192">
        <f t="shared" si="40"/>
        <v>0</v>
      </c>
      <c r="K226" s="193"/>
      <c r="L226" s="38"/>
      <c r="M226" s="194" t="s">
        <v>1</v>
      </c>
      <c r="N226" s="195" t="s">
        <v>39</v>
      </c>
      <c r="O226" s="70"/>
      <c r="P226" s="196">
        <f t="shared" si="41"/>
        <v>0</v>
      </c>
      <c r="Q226" s="196">
        <v>0</v>
      </c>
      <c r="R226" s="196">
        <f t="shared" si="42"/>
        <v>0</v>
      </c>
      <c r="S226" s="196">
        <v>0</v>
      </c>
      <c r="T226" s="197">
        <f t="shared" si="43"/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98" t="s">
        <v>340</v>
      </c>
      <c r="AT226" s="198" t="s">
        <v>138</v>
      </c>
      <c r="AU226" s="198" t="s">
        <v>84</v>
      </c>
      <c r="AY226" s="16" t="s">
        <v>134</v>
      </c>
      <c r="BE226" s="199">
        <f t="shared" si="44"/>
        <v>0</v>
      </c>
      <c r="BF226" s="199">
        <f t="shared" si="45"/>
        <v>0</v>
      </c>
      <c r="BG226" s="199">
        <f t="shared" si="46"/>
        <v>0</v>
      </c>
      <c r="BH226" s="199">
        <f t="shared" si="47"/>
        <v>0</v>
      </c>
      <c r="BI226" s="199">
        <f t="shared" si="48"/>
        <v>0</v>
      </c>
      <c r="BJ226" s="16" t="s">
        <v>82</v>
      </c>
      <c r="BK226" s="199">
        <f t="shared" si="49"/>
        <v>0</v>
      </c>
      <c r="BL226" s="16" t="s">
        <v>340</v>
      </c>
      <c r="BM226" s="198" t="s">
        <v>479</v>
      </c>
    </row>
    <row r="227" spans="1:65" s="2" customFormat="1" ht="16.5" customHeight="1">
      <c r="A227" s="33"/>
      <c r="B227" s="34"/>
      <c r="C227" s="201" t="s">
        <v>480</v>
      </c>
      <c r="D227" s="201" t="s">
        <v>358</v>
      </c>
      <c r="E227" s="202" t="s">
        <v>481</v>
      </c>
      <c r="F227" s="203" t="s">
        <v>482</v>
      </c>
      <c r="G227" s="204" t="s">
        <v>173</v>
      </c>
      <c r="H227" s="205">
        <v>4.32</v>
      </c>
      <c r="I227" s="206"/>
      <c r="J227" s="207">
        <f t="shared" si="40"/>
        <v>0</v>
      </c>
      <c r="K227" s="208"/>
      <c r="L227" s="209"/>
      <c r="M227" s="210" t="s">
        <v>1</v>
      </c>
      <c r="N227" s="211" t="s">
        <v>39</v>
      </c>
      <c r="O227" s="70"/>
      <c r="P227" s="196">
        <f t="shared" si="41"/>
        <v>0</v>
      </c>
      <c r="Q227" s="196">
        <v>0.55</v>
      </c>
      <c r="R227" s="196">
        <f t="shared" si="42"/>
        <v>2.3760000000000003</v>
      </c>
      <c r="S227" s="196">
        <v>0</v>
      </c>
      <c r="T227" s="197">
        <f t="shared" si="43"/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98" t="s">
        <v>361</v>
      </c>
      <c r="AT227" s="198" t="s">
        <v>358</v>
      </c>
      <c r="AU227" s="198" t="s">
        <v>84</v>
      </c>
      <c r="AY227" s="16" t="s">
        <v>134</v>
      </c>
      <c r="BE227" s="199">
        <f t="shared" si="44"/>
        <v>0</v>
      </c>
      <c r="BF227" s="199">
        <f t="shared" si="45"/>
        <v>0</v>
      </c>
      <c r="BG227" s="199">
        <f t="shared" si="46"/>
        <v>0</v>
      </c>
      <c r="BH227" s="199">
        <f t="shared" si="47"/>
        <v>0</v>
      </c>
      <c r="BI227" s="199">
        <f t="shared" si="48"/>
        <v>0</v>
      </c>
      <c r="BJ227" s="16" t="s">
        <v>82</v>
      </c>
      <c r="BK227" s="199">
        <f t="shared" si="49"/>
        <v>0</v>
      </c>
      <c r="BL227" s="16" t="s">
        <v>340</v>
      </c>
      <c r="BM227" s="198" t="s">
        <v>483</v>
      </c>
    </row>
    <row r="228" spans="1:65" s="2" customFormat="1" ht="21.75" customHeight="1">
      <c r="A228" s="33"/>
      <c r="B228" s="34"/>
      <c r="C228" s="186" t="s">
        <v>484</v>
      </c>
      <c r="D228" s="186" t="s">
        <v>138</v>
      </c>
      <c r="E228" s="187" t="s">
        <v>485</v>
      </c>
      <c r="F228" s="188" t="s">
        <v>486</v>
      </c>
      <c r="G228" s="189" t="s">
        <v>162</v>
      </c>
      <c r="H228" s="190">
        <v>1100</v>
      </c>
      <c r="I228" s="191"/>
      <c r="J228" s="192">
        <f t="shared" si="40"/>
        <v>0</v>
      </c>
      <c r="K228" s="193"/>
      <c r="L228" s="38"/>
      <c r="M228" s="194" t="s">
        <v>1</v>
      </c>
      <c r="N228" s="195" t="s">
        <v>39</v>
      </c>
      <c r="O228" s="70"/>
      <c r="P228" s="196">
        <f t="shared" si="41"/>
        <v>0</v>
      </c>
      <c r="Q228" s="196">
        <v>0</v>
      </c>
      <c r="R228" s="196">
        <f t="shared" si="42"/>
        <v>0</v>
      </c>
      <c r="S228" s="196">
        <v>0.005</v>
      </c>
      <c r="T228" s="197">
        <f t="shared" si="43"/>
        <v>5.5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98" t="s">
        <v>340</v>
      </c>
      <c r="AT228" s="198" t="s">
        <v>138</v>
      </c>
      <c r="AU228" s="198" t="s">
        <v>84</v>
      </c>
      <c r="AY228" s="16" t="s">
        <v>134</v>
      </c>
      <c r="BE228" s="199">
        <f t="shared" si="44"/>
        <v>0</v>
      </c>
      <c r="BF228" s="199">
        <f t="shared" si="45"/>
        <v>0</v>
      </c>
      <c r="BG228" s="199">
        <f t="shared" si="46"/>
        <v>0</v>
      </c>
      <c r="BH228" s="199">
        <f t="shared" si="47"/>
        <v>0</v>
      </c>
      <c r="BI228" s="199">
        <f t="shared" si="48"/>
        <v>0</v>
      </c>
      <c r="BJ228" s="16" t="s">
        <v>82</v>
      </c>
      <c r="BK228" s="199">
        <f t="shared" si="49"/>
        <v>0</v>
      </c>
      <c r="BL228" s="16" t="s">
        <v>340</v>
      </c>
      <c r="BM228" s="198" t="s">
        <v>487</v>
      </c>
    </row>
    <row r="229" spans="1:65" s="2" customFormat="1" ht="21.75" customHeight="1">
      <c r="A229" s="33"/>
      <c r="B229" s="34"/>
      <c r="C229" s="186" t="s">
        <v>488</v>
      </c>
      <c r="D229" s="186" t="s">
        <v>138</v>
      </c>
      <c r="E229" s="187" t="s">
        <v>489</v>
      </c>
      <c r="F229" s="188" t="s">
        <v>490</v>
      </c>
      <c r="G229" s="189" t="s">
        <v>173</v>
      </c>
      <c r="H229" s="190">
        <v>25.703</v>
      </c>
      <c r="I229" s="191"/>
      <c r="J229" s="192">
        <f t="shared" si="40"/>
        <v>0</v>
      </c>
      <c r="K229" s="193"/>
      <c r="L229" s="38"/>
      <c r="M229" s="194" t="s">
        <v>1</v>
      </c>
      <c r="N229" s="195" t="s">
        <v>39</v>
      </c>
      <c r="O229" s="70"/>
      <c r="P229" s="196">
        <f t="shared" si="41"/>
        <v>0</v>
      </c>
      <c r="Q229" s="196">
        <v>0.02337</v>
      </c>
      <c r="R229" s="196">
        <f t="shared" si="42"/>
        <v>0.60067911</v>
      </c>
      <c r="S229" s="196">
        <v>0</v>
      </c>
      <c r="T229" s="197">
        <f t="shared" si="43"/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98" t="s">
        <v>340</v>
      </c>
      <c r="AT229" s="198" t="s">
        <v>138</v>
      </c>
      <c r="AU229" s="198" t="s">
        <v>84</v>
      </c>
      <c r="AY229" s="16" t="s">
        <v>134</v>
      </c>
      <c r="BE229" s="199">
        <f t="shared" si="44"/>
        <v>0</v>
      </c>
      <c r="BF229" s="199">
        <f t="shared" si="45"/>
        <v>0</v>
      </c>
      <c r="BG229" s="199">
        <f t="shared" si="46"/>
        <v>0</v>
      </c>
      <c r="BH229" s="199">
        <f t="shared" si="47"/>
        <v>0</v>
      </c>
      <c r="BI229" s="199">
        <f t="shared" si="48"/>
        <v>0</v>
      </c>
      <c r="BJ229" s="16" t="s">
        <v>82</v>
      </c>
      <c r="BK229" s="199">
        <f t="shared" si="49"/>
        <v>0</v>
      </c>
      <c r="BL229" s="16" t="s">
        <v>340</v>
      </c>
      <c r="BM229" s="198" t="s">
        <v>491</v>
      </c>
    </row>
    <row r="230" spans="1:65" s="2" customFormat="1" ht="21.75" customHeight="1">
      <c r="A230" s="33"/>
      <c r="B230" s="34"/>
      <c r="C230" s="186" t="s">
        <v>492</v>
      </c>
      <c r="D230" s="186" t="s">
        <v>138</v>
      </c>
      <c r="E230" s="187" t="s">
        <v>493</v>
      </c>
      <c r="F230" s="188" t="s">
        <v>494</v>
      </c>
      <c r="G230" s="189" t="s">
        <v>162</v>
      </c>
      <c r="H230" s="190">
        <v>40</v>
      </c>
      <c r="I230" s="191"/>
      <c r="J230" s="192">
        <f t="shared" si="40"/>
        <v>0</v>
      </c>
      <c r="K230" s="193"/>
      <c r="L230" s="38"/>
      <c r="M230" s="194" t="s">
        <v>1</v>
      </c>
      <c r="N230" s="195" t="s">
        <v>39</v>
      </c>
      <c r="O230" s="70"/>
      <c r="P230" s="196">
        <f t="shared" si="41"/>
        <v>0</v>
      </c>
      <c r="Q230" s="196">
        <v>0</v>
      </c>
      <c r="R230" s="196">
        <f t="shared" si="42"/>
        <v>0</v>
      </c>
      <c r="S230" s="196">
        <v>0.03</v>
      </c>
      <c r="T230" s="197">
        <f t="shared" si="43"/>
        <v>1.2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98" t="s">
        <v>340</v>
      </c>
      <c r="AT230" s="198" t="s">
        <v>138</v>
      </c>
      <c r="AU230" s="198" t="s">
        <v>84</v>
      </c>
      <c r="AY230" s="16" t="s">
        <v>134</v>
      </c>
      <c r="BE230" s="199">
        <f t="shared" si="44"/>
        <v>0</v>
      </c>
      <c r="BF230" s="199">
        <f t="shared" si="45"/>
        <v>0</v>
      </c>
      <c r="BG230" s="199">
        <f t="shared" si="46"/>
        <v>0</v>
      </c>
      <c r="BH230" s="199">
        <f t="shared" si="47"/>
        <v>0</v>
      </c>
      <c r="BI230" s="199">
        <f t="shared" si="48"/>
        <v>0</v>
      </c>
      <c r="BJ230" s="16" t="s">
        <v>82</v>
      </c>
      <c r="BK230" s="199">
        <f t="shared" si="49"/>
        <v>0</v>
      </c>
      <c r="BL230" s="16" t="s">
        <v>340</v>
      </c>
      <c r="BM230" s="198" t="s">
        <v>495</v>
      </c>
    </row>
    <row r="231" spans="1:65" s="2" customFormat="1" ht="21.75" customHeight="1">
      <c r="A231" s="33"/>
      <c r="B231" s="34"/>
      <c r="C231" s="186" t="s">
        <v>496</v>
      </c>
      <c r="D231" s="186" t="s">
        <v>138</v>
      </c>
      <c r="E231" s="187" t="s">
        <v>497</v>
      </c>
      <c r="F231" s="188" t="s">
        <v>498</v>
      </c>
      <c r="G231" s="189" t="s">
        <v>162</v>
      </c>
      <c r="H231" s="190">
        <v>40</v>
      </c>
      <c r="I231" s="191"/>
      <c r="J231" s="192">
        <f t="shared" si="40"/>
        <v>0</v>
      </c>
      <c r="K231" s="193"/>
      <c r="L231" s="38"/>
      <c r="M231" s="194" t="s">
        <v>1</v>
      </c>
      <c r="N231" s="195" t="s">
        <v>39</v>
      </c>
      <c r="O231" s="70"/>
      <c r="P231" s="196">
        <f t="shared" si="41"/>
        <v>0</v>
      </c>
      <c r="Q231" s="196">
        <v>0.0161</v>
      </c>
      <c r="R231" s="196">
        <f t="shared" si="42"/>
        <v>0.644</v>
      </c>
      <c r="S231" s="196">
        <v>0</v>
      </c>
      <c r="T231" s="197">
        <f t="shared" si="43"/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98" t="s">
        <v>340</v>
      </c>
      <c r="AT231" s="198" t="s">
        <v>138</v>
      </c>
      <c r="AU231" s="198" t="s">
        <v>84</v>
      </c>
      <c r="AY231" s="16" t="s">
        <v>134</v>
      </c>
      <c r="BE231" s="199">
        <f t="shared" si="44"/>
        <v>0</v>
      </c>
      <c r="BF231" s="199">
        <f t="shared" si="45"/>
        <v>0</v>
      </c>
      <c r="BG231" s="199">
        <f t="shared" si="46"/>
        <v>0</v>
      </c>
      <c r="BH231" s="199">
        <f t="shared" si="47"/>
        <v>0</v>
      </c>
      <c r="BI231" s="199">
        <f t="shared" si="48"/>
        <v>0</v>
      </c>
      <c r="BJ231" s="16" t="s">
        <v>82</v>
      </c>
      <c r="BK231" s="199">
        <f t="shared" si="49"/>
        <v>0</v>
      </c>
      <c r="BL231" s="16" t="s">
        <v>340</v>
      </c>
      <c r="BM231" s="198" t="s">
        <v>499</v>
      </c>
    </row>
    <row r="232" spans="1:65" s="2" customFormat="1" ht="21.75" customHeight="1">
      <c r="A232" s="33"/>
      <c r="B232" s="34"/>
      <c r="C232" s="186" t="s">
        <v>500</v>
      </c>
      <c r="D232" s="186" t="s">
        <v>138</v>
      </c>
      <c r="E232" s="187" t="s">
        <v>501</v>
      </c>
      <c r="F232" s="188" t="s">
        <v>502</v>
      </c>
      <c r="G232" s="189" t="s">
        <v>152</v>
      </c>
      <c r="H232" s="190">
        <v>60</v>
      </c>
      <c r="I232" s="191"/>
      <c r="J232" s="192">
        <f t="shared" si="40"/>
        <v>0</v>
      </c>
      <c r="K232" s="193"/>
      <c r="L232" s="38"/>
      <c r="M232" s="194" t="s">
        <v>1</v>
      </c>
      <c r="N232" s="195" t="s">
        <v>39</v>
      </c>
      <c r="O232" s="70"/>
      <c r="P232" s="196">
        <f t="shared" si="41"/>
        <v>0</v>
      </c>
      <c r="Q232" s="196">
        <v>0.01257</v>
      </c>
      <c r="R232" s="196">
        <f t="shared" si="42"/>
        <v>0.7542</v>
      </c>
      <c r="S232" s="196">
        <v>0</v>
      </c>
      <c r="T232" s="197">
        <f t="shared" si="43"/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98" t="s">
        <v>340</v>
      </c>
      <c r="AT232" s="198" t="s">
        <v>138</v>
      </c>
      <c r="AU232" s="198" t="s">
        <v>84</v>
      </c>
      <c r="AY232" s="16" t="s">
        <v>134</v>
      </c>
      <c r="BE232" s="199">
        <f t="shared" si="44"/>
        <v>0</v>
      </c>
      <c r="BF232" s="199">
        <f t="shared" si="45"/>
        <v>0</v>
      </c>
      <c r="BG232" s="199">
        <f t="shared" si="46"/>
        <v>0</v>
      </c>
      <c r="BH232" s="199">
        <f t="shared" si="47"/>
        <v>0</v>
      </c>
      <c r="BI232" s="199">
        <f t="shared" si="48"/>
        <v>0</v>
      </c>
      <c r="BJ232" s="16" t="s">
        <v>82</v>
      </c>
      <c r="BK232" s="199">
        <f t="shared" si="49"/>
        <v>0</v>
      </c>
      <c r="BL232" s="16" t="s">
        <v>340</v>
      </c>
      <c r="BM232" s="198" t="s">
        <v>503</v>
      </c>
    </row>
    <row r="233" spans="1:65" s="2" customFormat="1" ht="21.75" customHeight="1">
      <c r="A233" s="33"/>
      <c r="B233" s="34"/>
      <c r="C233" s="186" t="s">
        <v>504</v>
      </c>
      <c r="D233" s="186" t="s">
        <v>138</v>
      </c>
      <c r="E233" s="187" t="s">
        <v>505</v>
      </c>
      <c r="F233" s="188" t="s">
        <v>506</v>
      </c>
      <c r="G233" s="189" t="s">
        <v>345</v>
      </c>
      <c r="H233" s="200"/>
      <c r="I233" s="191"/>
      <c r="J233" s="192">
        <f t="shared" si="40"/>
        <v>0</v>
      </c>
      <c r="K233" s="193"/>
      <c r="L233" s="38"/>
      <c r="M233" s="194" t="s">
        <v>1</v>
      </c>
      <c r="N233" s="195" t="s">
        <v>39</v>
      </c>
      <c r="O233" s="70"/>
      <c r="P233" s="196">
        <f t="shared" si="41"/>
        <v>0</v>
      </c>
      <c r="Q233" s="196">
        <v>0</v>
      </c>
      <c r="R233" s="196">
        <f t="shared" si="42"/>
        <v>0</v>
      </c>
      <c r="S233" s="196">
        <v>0</v>
      </c>
      <c r="T233" s="197">
        <f t="shared" si="43"/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98" t="s">
        <v>340</v>
      </c>
      <c r="AT233" s="198" t="s">
        <v>138</v>
      </c>
      <c r="AU233" s="198" t="s">
        <v>84</v>
      </c>
      <c r="AY233" s="16" t="s">
        <v>134</v>
      </c>
      <c r="BE233" s="199">
        <f t="shared" si="44"/>
        <v>0</v>
      </c>
      <c r="BF233" s="199">
        <f t="shared" si="45"/>
        <v>0</v>
      </c>
      <c r="BG233" s="199">
        <f t="shared" si="46"/>
        <v>0</v>
      </c>
      <c r="BH233" s="199">
        <f t="shared" si="47"/>
        <v>0</v>
      </c>
      <c r="BI233" s="199">
        <f t="shared" si="48"/>
        <v>0</v>
      </c>
      <c r="BJ233" s="16" t="s">
        <v>82</v>
      </c>
      <c r="BK233" s="199">
        <f t="shared" si="49"/>
        <v>0</v>
      </c>
      <c r="BL233" s="16" t="s">
        <v>340</v>
      </c>
      <c r="BM233" s="198" t="s">
        <v>507</v>
      </c>
    </row>
    <row r="234" spans="2:63" s="12" customFormat="1" ht="22.8" customHeight="1">
      <c r="B234" s="170"/>
      <c r="C234" s="171"/>
      <c r="D234" s="172" t="s">
        <v>73</v>
      </c>
      <c r="E234" s="184" t="s">
        <v>508</v>
      </c>
      <c r="F234" s="184" t="s">
        <v>509</v>
      </c>
      <c r="G234" s="171"/>
      <c r="H234" s="171"/>
      <c r="I234" s="174"/>
      <c r="J234" s="185">
        <f>BK234</f>
        <v>0</v>
      </c>
      <c r="K234" s="171"/>
      <c r="L234" s="176"/>
      <c r="M234" s="177"/>
      <c r="N234" s="178"/>
      <c r="O234" s="178"/>
      <c r="P234" s="179">
        <f>SUM(P235:P238)</f>
        <v>0</v>
      </c>
      <c r="Q234" s="178"/>
      <c r="R234" s="179">
        <f>SUM(R235:R238)</f>
        <v>1.34415</v>
      </c>
      <c r="S234" s="178"/>
      <c r="T234" s="180">
        <f>SUM(T235:T238)</f>
        <v>1.8827500000000001</v>
      </c>
      <c r="AR234" s="181" t="s">
        <v>84</v>
      </c>
      <c r="AT234" s="182" t="s">
        <v>73</v>
      </c>
      <c r="AU234" s="182" t="s">
        <v>82</v>
      </c>
      <c r="AY234" s="181" t="s">
        <v>134</v>
      </c>
      <c r="BK234" s="183">
        <f>SUM(BK235:BK238)</f>
        <v>0</v>
      </c>
    </row>
    <row r="235" spans="1:65" s="2" customFormat="1" ht="21.75" customHeight="1">
      <c r="A235" s="33"/>
      <c r="B235" s="34"/>
      <c r="C235" s="186" t="s">
        <v>510</v>
      </c>
      <c r="D235" s="186" t="s">
        <v>138</v>
      </c>
      <c r="E235" s="187" t="s">
        <v>511</v>
      </c>
      <c r="F235" s="188" t="s">
        <v>512</v>
      </c>
      <c r="G235" s="189" t="s">
        <v>162</v>
      </c>
      <c r="H235" s="190">
        <v>100</v>
      </c>
      <c r="I235" s="191"/>
      <c r="J235" s="192">
        <f>ROUND(I235*H235,2)</f>
        <v>0</v>
      </c>
      <c r="K235" s="193"/>
      <c r="L235" s="38"/>
      <c r="M235" s="194" t="s">
        <v>1</v>
      </c>
      <c r="N235" s="195" t="s">
        <v>39</v>
      </c>
      <c r="O235" s="70"/>
      <c r="P235" s="196">
        <f>O235*H235</f>
        <v>0</v>
      </c>
      <c r="Q235" s="196">
        <v>0.0122</v>
      </c>
      <c r="R235" s="196">
        <f>Q235*H235</f>
        <v>1.22</v>
      </c>
      <c r="S235" s="196">
        <v>0</v>
      </c>
      <c r="T235" s="197">
        <f>S235*H235</f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98" t="s">
        <v>340</v>
      </c>
      <c r="AT235" s="198" t="s">
        <v>138</v>
      </c>
      <c r="AU235" s="198" t="s">
        <v>84</v>
      </c>
      <c r="AY235" s="16" t="s">
        <v>134</v>
      </c>
      <c r="BE235" s="199">
        <f>IF(N235="základní",J235,0)</f>
        <v>0</v>
      </c>
      <c r="BF235" s="199">
        <f>IF(N235="snížená",J235,0)</f>
        <v>0</v>
      </c>
      <c r="BG235" s="199">
        <f>IF(N235="zákl. přenesená",J235,0)</f>
        <v>0</v>
      </c>
      <c r="BH235" s="199">
        <f>IF(N235="sníž. přenesená",J235,0)</f>
        <v>0</v>
      </c>
      <c r="BI235" s="199">
        <f>IF(N235="nulová",J235,0)</f>
        <v>0</v>
      </c>
      <c r="BJ235" s="16" t="s">
        <v>82</v>
      </c>
      <c r="BK235" s="199">
        <f>ROUND(I235*H235,2)</f>
        <v>0</v>
      </c>
      <c r="BL235" s="16" t="s">
        <v>340</v>
      </c>
      <c r="BM235" s="198" t="s">
        <v>513</v>
      </c>
    </row>
    <row r="236" spans="1:65" s="2" customFormat="1" ht="16.5" customHeight="1">
      <c r="A236" s="33"/>
      <c r="B236" s="34"/>
      <c r="C236" s="186" t="s">
        <v>514</v>
      </c>
      <c r="D236" s="186" t="s">
        <v>138</v>
      </c>
      <c r="E236" s="187" t="s">
        <v>515</v>
      </c>
      <c r="F236" s="188" t="s">
        <v>516</v>
      </c>
      <c r="G236" s="189" t="s">
        <v>162</v>
      </c>
      <c r="H236" s="190">
        <v>5</v>
      </c>
      <c r="I236" s="191"/>
      <c r="J236" s="192">
        <f>ROUND(I236*H236,2)</f>
        <v>0</v>
      </c>
      <c r="K236" s="193"/>
      <c r="L236" s="38"/>
      <c r="M236" s="194" t="s">
        <v>1</v>
      </c>
      <c r="N236" s="195" t="s">
        <v>39</v>
      </c>
      <c r="O236" s="70"/>
      <c r="P236" s="196">
        <f>O236*H236</f>
        <v>0</v>
      </c>
      <c r="Q236" s="196">
        <v>0</v>
      </c>
      <c r="R236" s="196">
        <f>Q236*H236</f>
        <v>0</v>
      </c>
      <c r="S236" s="196">
        <v>0.02475</v>
      </c>
      <c r="T236" s="197">
        <f>S236*H236</f>
        <v>0.12375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98" t="s">
        <v>340</v>
      </c>
      <c r="AT236" s="198" t="s">
        <v>138</v>
      </c>
      <c r="AU236" s="198" t="s">
        <v>84</v>
      </c>
      <c r="AY236" s="16" t="s">
        <v>134</v>
      </c>
      <c r="BE236" s="199">
        <f>IF(N236="základní",J236,0)</f>
        <v>0</v>
      </c>
      <c r="BF236" s="199">
        <f>IF(N236="snížená",J236,0)</f>
        <v>0</v>
      </c>
      <c r="BG236" s="199">
        <f>IF(N236="zákl. přenesená",J236,0)</f>
        <v>0</v>
      </c>
      <c r="BH236" s="199">
        <f>IF(N236="sníž. přenesená",J236,0)</f>
        <v>0</v>
      </c>
      <c r="BI236" s="199">
        <f>IF(N236="nulová",J236,0)</f>
        <v>0</v>
      </c>
      <c r="BJ236" s="16" t="s">
        <v>82</v>
      </c>
      <c r="BK236" s="199">
        <f>ROUND(I236*H236,2)</f>
        <v>0</v>
      </c>
      <c r="BL236" s="16" t="s">
        <v>340</v>
      </c>
      <c r="BM236" s="198" t="s">
        <v>517</v>
      </c>
    </row>
    <row r="237" spans="1:65" s="2" customFormat="1" ht="21.75" customHeight="1">
      <c r="A237" s="33"/>
      <c r="B237" s="34"/>
      <c r="C237" s="186" t="s">
        <v>518</v>
      </c>
      <c r="D237" s="186" t="s">
        <v>138</v>
      </c>
      <c r="E237" s="187" t="s">
        <v>519</v>
      </c>
      <c r="F237" s="188" t="s">
        <v>520</v>
      </c>
      <c r="G237" s="189" t="s">
        <v>162</v>
      </c>
      <c r="H237" s="190">
        <v>100</v>
      </c>
      <c r="I237" s="191"/>
      <c r="J237" s="192">
        <f>ROUND(I237*H237,2)</f>
        <v>0</v>
      </c>
      <c r="K237" s="193"/>
      <c r="L237" s="38"/>
      <c r="M237" s="194" t="s">
        <v>1</v>
      </c>
      <c r="N237" s="195" t="s">
        <v>39</v>
      </c>
      <c r="O237" s="70"/>
      <c r="P237" s="196">
        <f>O237*H237</f>
        <v>0</v>
      </c>
      <c r="Q237" s="196">
        <v>0</v>
      </c>
      <c r="R237" s="196">
        <f>Q237*H237</f>
        <v>0</v>
      </c>
      <c r="S237" s="196">
        <v>0.01759</v>
      </c>
      <c r="T237" s="197">
        <f>S237*H237</f>
        <v>1.7590000000000001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98" t="s">
        <v>340</v>
      </c>
      <c r="AT237" s="198" t="s">
        <v>138</v>
      </c>
      <c r="AU237" s="198" t="s">
        <v>84</v>
      </c>
      <c r="AY237" s="16" t="s">
        <v>134</v>
      </c>
      <c r="BE237" s="199">
        <f>IF(N237="základní",J237,0)</f>
        <v>0</v>
      </c>
      <c r="BF237" s="199">
        <f>IF(N237="snížená",J237,0)</f>
        <v>0</v>
      </c>
      <c r="BG237" s="199">
        <f>IF(N237="zákl. přenesená",J237,0)</f>
        <v>0</v>
      </c>
      <c r="BH237" s="199">
        <f>IF(N237="sníž. přenesená",J237,0)</f>
        <v>0</v>
      </c>
      <c r="BI237" s="199">
        <f>IF(N237="nulová",J237,0)</f>
        <v>0</v>
      </c>
      <c r="BJ237" s="16" t="s">
        <v>82</v>
      </c>
      <c r="BK237" s="199">
        <f>ROUND(I237*H237,2)</f>
        <v>0</v>
      </c>
      <c r="BL237" s="16" t="s">
        <v>340</v>
      </c>
      <c r="BM237" s="198" t="s">
        <v>521</v>
      </c>
    </row>
    <row r="238" spans="1:65" s="2" customFormat="1" ht="21.75" customHeight="1">
      <c r="A238" s="33"/>
      <c r="B238" s="34"/>
      <c r="C238" s="186" t="s">
        <v>522</v>
      </c>
      <c r="D238" s="186" t="s">
        <v>138</v>
      </c>
      <c r="E238" s="187" t="s">
        <v>523</v>
      </c>
      <c r="F238" s="188" t="s">
        <v>524</v>
      </c>
      <c r="G238" s="189" t="s">
        <v>162</v>
      </c>
      <c r="H238" s="190">
        <v>5</v>
      </c>
      <c r="I238" s="191"/>
      <c r="J238" s="192">
        <f>ROUND(I238*H238,2)</f>
        <v>0</v>
      </c>
      <c r="K238" s="193"/>
      <c r="L238" s="38"/>
      <c r="M238" s="194" t="s">
        <v>1</v>
      </c>
      <c r="N238" s="195" t="s">
        <v>39</v>
      </c>
      <c r="O238" s="70"/>
      <c r="P238" s="196">
        <f>O238*H238</f>
        <v>0</v>
      </c>
      <c r="Q238" s="196">
        <v>0.02483</v>
      </c>
      <c r="R238" s="196">
        <f>Q238*H238</f>
        <v>0.12415000000000001</v>
      </c>
      <c r="S238" s="196">
        <v>0</v>
      </c>
      <c r="T238" s="197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98" t="s">
        <v>340</v>
      </c>
      <c r="AT238" s="198" t="s">
        <v>138</v>
      </c>
      <c r="AU238" s="198" t="s">
        <v>84</v>
      </c>
      <c r="AY238" s="16" t="s">
        <v>134</v>
      </c>
      <c r="BE238" s="199">
        <f>IF(N238="základní",J238,0)</f>
        <v>0</v>
      </c>
      <c r="BF238" s="199">
        <f>IF(N238="snížená",J238,0)</f>
        <v>0</v>
      </c>
      <c r="BG238" s="199">
        <f>IF(N238="zákl. přenesená",J238,0)</f>
        <v>0</v>
      </c>
      <c r="BH238" s="199">
        <f>IF(N238="sníž. přenesená",J238,0)</f>
        <v>0</v>
      </c>
      <c r="BI238" s="199">
        <f>IF(N238="nulová",J238,0)</f>
        <v>0</v>
      </c>
      <c r="BJ238" s="16" t="s">
        <v>82</v>
      </c>
      <c r="BK238" s="199">
        <f>ROUND(I238*H238,2)</f>
        <v>0</v>
      </c>
      <c r="BL238" s="16" t="s">
        <v>340</v>
      </c>
      <c r="BM238" s="198" t="s">
        <v>525</v>
      </c>
    </row>
    <row r="239" spans="2:63" s="12" customFormat="1" ht="22.8" customHeight="1">
      <c r="B239" s="170"/>
      <c r="C239" s="171"/>
      <c r="D239" s="172" t="s">
        <v>73</v>
      </c>
      <c r="E239" s="184" t="s">
        <v>526</v>
      </c>
      <c r="F239" s="184" t="s">
        <v>527</v>
      </c>
      <c r="G239" s="171"/>
      <c r="H239" s="171"/>
      <c r="I239" s="174"/>
      <c r="J239" s="185">
        <f>BK239</f>
        <v>0</v>
      </c>
      <c r="K239" s="171"/>
      <c r="L239" s="176"/>
      <c r="M239" s="177"/>
      <c r="N239" s="178"/>
      <c r="O239" s="178"/>
      <c r="P239" s="179">
        <f>SUM(P240:P259)</f>
        <v>0</v>
      </c>
      <c r="Q239" s="178"/>
      <c r="R239" s="179">
        <f>SUM(R240:R259)</f>
        <v>4.0043438</v>
      </c>
      <c r="S239" s="178"/>
      <c r="T239" s="180">
        <f>SUM(T240:T259)</f>
        <v>4.26056725</v>
      </c>
      <c r="AR239" s="181" t="s">
        <v>84</v>
      </c>
      <c r="AT239" s="182" t="s">
        <v>73</v>
      </c>
      <c r="AU239" s="182" t="s">
        <v>82</v>
      </c>
      <c r="AY239" s="181" t="s">
        <v>134</v>
      </c>
      <c r="BK239" s="183">
        <f>SUM(BK240:BK259)</f>
        <v>0</v>
      </c>
    </row>
    <row r="240" spans="1:65" s="2" customFormat="1" ht="16.5" customHeight="1">
      <c r="A240" s="33"/>
      <c r="B240" s="34"/>
      <c r="C240" s="186" t="s">
        <v>528</v>
      </c>
      <c r="D240" s="186" t="s">
        <v>138</v>
      </c>
      <c r="E240" s="187" t="s">
        <v>529</v>
      </c>
      <c r="F240" s="188" t="s">
        <v>530</v>
      </c>
      <c r="G240" s="189" t="s">
        <v>162</v>
      </c>
      <c r="H240" s="190">
        <v>1100</v>
      </c>
      <c r="I240" s="191"/>
      <c r="J240" s="192">
        <f aca="true" t="shared" si="50" ref="J240:J259">ROUND(I240*H240,2)</f>
        <v>0</v>
      </c>
      <c r="K240" s="193"/>
      <c r="L240" s="38"/>
      <c r="M240" s="194" t="s">
        <v>1</v>
      </c>
      <c r="N240" s="195" t="s">
        <v>39</v>
      </c>
      <c r="O240" s="70"/>
      <c r="P240" s="196">
        <f aca="true" t="shared" si="51" ref="P240:P259">O240*H240</f>
        <v>0</v>
      </c>
      <c r="Q240" s="196">
        <v>0</v>
      </c>
      <c r="R240" s="196">
        <f aca="true" t="shared" si="52" ref="R240:R259">Q240*H240</f>
        <v>0</v>
      </c>
      <c r="S240" s="196">
        <v>0.00312</v>
      </c>
      <c r="T240" s="197">
        <f aca="true" t="shared" si="53" ref="T240:T259">S240*H240</f>
        <v>3.432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98" t="s">
        <v>340</v>
      </c>
      <c r="AT240" s="198" t="s">
        <v>138</v>
      </c>
      <c r="AU240" s="198" t="s">
        <v>84</v>
      </c>
      <c r="AY240" s="16" t="s">
        <v>134</v>
      </c>
      <c r="BE240" s="199">
        <f aca="true" t="shared" si="54" ref="BE240:BE259">IF(N240="základní",J240,0)</f>
        <v>0</v>
      </c>
      <c r="BF240" s="199">
        <f aca="true" t="shared" si="55" ref="BF240:BF259">IF(N240="snížená",J240,0)</f>
        <v>0</v>
      </c>
      <c r="BG240" s="199">
        <f aca="true" t="shared" si="56" ref="BG240:BG259">IF(N240="zákl. přenesená",J240,0)</f>
        <v>0</v>
      </c>
      <c r="BH240" s="199">
        <f aca="true" t="shared" si="57" ref="BH240:BH259">IF(N240="sníž. přenesená",J240,0)</f>
        <v>0</v>
      </c>
      <c r="BI240" s="199">
        <f aca="true" t="shared" si="58" ref="BI240:BI259">IF(N240="nulová",J240,0)</f>
        <v>0</v>
      </c>
      <c r="BJ240" s="16" t="s">
        <v>82</v>
      </c>
      <c r="BK240" s="199">
        <f aca="true" t="shared" si="59" ref="BK240:BK259">ROUND(I240*H240,2)</f>
        <v>0</v>
      </c>
      <c r="BL240" s="16" t="s">
        <v>340</v>
      </c>
      <c r="BM240" s="198" t="s">
        <v>531</v>
      </c>
    </row>
    <row r="241" spans="1:65" s="2" customFormat="1" ht="16.5" customHeight="1">
      <c r="A241" s="33"/>
      <c r="B241" s="34"/>
      <c r="C241" s="186" t="s">
        <v>532</v>
      </c>
      <c r="D241" s="186" t="s">
        <v>138</v>
      </c>
      <c r="E241" s="187" t="s">
        <v>533</v>
      </c>
      <c r="F241" s="188" t="s">
        <v>534</v>
      </c>
      <c r="G241" s="189" t="s">
        <v>152</v>
      </c>
      <c r="H241" s="190">
        <v>63.915</v>
      </c>
      <c r="I241" s="191"/>
      <c r="J241" s="192">
        <f t="shared" si="50"/>
        <v>0</v>
      </c>
      <c r="K241" s="193"/>
      <c r="L241" s="38"/>
      <c r="M241" s="194" t="s">
        <v>1</v>
      </c>
      <c r="N241" s="195" t="s">
        <v>39</v>
      </c>
      <c r="O241" s="70"/>
      <c r="P241" s="196">
        <f t="shared" si="51"/>
        <v>0</v>
      </c>
      <c r="Q241" s="196">
        <v>0</v>
      </c>
      <c r="R241" s="196">
        <f t="shared" si="52"/>
        <v>0</v>
      </c>
      <c r="S241" s="196">
        <v>0.00187</v>
      </c>
      <c r="T241" s="197">
        <f t="shared" si="53"/>
        <v>0.11952104999999999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98" t="s">
        <v>340</v>
      </c>
      <c r="AT241" s="198" t="s">
        <v>138</v>
      </c>
      <c r="AU241" s="198" t="s">
        <v>84</v>
      </c>
      <c r="AY241" s="16" t="s">
        <v>134</v>
      </c>
      <c r="BE241" s="199">
        <f t="shared" si="54"/>
        <v>0</v>
      </c>
      <c r="BF241" s="199">
        <f t="shared" si="55"/>
        <v>0</v>
      </c>
      <c r="BG241" s="199">
        <f t="shared" si="56"/>
        <v>0</v>
      </c>
      <c r="BH241" s="199">
        <f t="shared" si="57"/>
        <v>0</v>
      </c>
      <c r="BI241" s="199">
        <f t="shared" si="58"/>
        <v>0</v>
      </c>
      <c r="BJ241" s="16" t="s">
        <v>82</v>
      </c>
      <c r="BK241" s="199">
        <f t="shared" si="59"/>
        <v>0</v>
      </c>
      <c r="BL241" s="16" t="s">
        <v>340</v>
      </c>
      <c r="BM241" s="198" t="s">
        <v>535</v>
      </c>
    </row>
    <row r="242" spans="1:65" s="2" customFormat="1" ht="16.5" customHeight="1">
      <c r="A242" s="33"/>
      <c r="B242" s="34"/>
      <c r="C242" s="186" t="s">
        <v>536</v>
      </c>
      <c r="D242" s="186" t="s">
        <v>138</v>
      </c>
      <c r="E242" s="187" t="s">
        <v>537</v>
      </c>
      <c r="F242" s="188" t="s">
        <v>538</v>
      </c>
      <c r="G242" s="189" t="s">
        <v>152</v>
      </c>
      <c r="H242" s="190">
        <v>108.1</v>
      </c>
      <c r="I242" s="191"/>
      <c r="J242" s="192">
        <f t="shared" si="50"/>
        <v>0</v>
      </c>
      <c r="K242" s="193"/>
      <c r="L242" s="38"/>
      <c r="M242" s="194" t="s">
        <v>1</v>
      </c>
      <c r="N242" s="195" t="s">
        <v>39</v>
      </c>
      <c r="O242" s="70"/>
      <c r="P242" s="196">
        <f t="shared" si="51"/>
        <v>0</v>
      </c>
      <c r="Q242" s="196">
        <v>0</v>
      </c>
      <c r="R242" s="196">
        <f t="shared" si="52"/>
        <v>0</v>
      </c>
      <c r="S242" s="196">
        <v>0.00187</v>
      </c>
      <c r="T242" s="197">
        <f t="shared" si="53"/>
        <v>0.202147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98" t="s">
        <v>340</v>
      </c>
      <c r="AT242" s="198" t="s">
        <v>138</v>
      </c>
      <c r="AU242" s="198" t="s">
        <v>84</v>
      </c>
      <c r="AY242" s="16" t="s">
        <v>134</v>
      </c>
      <c r="BE242" s="199">
        <f t="shared" si="54"/>
        <v>0</v>
      </c>
      <c r="BF242" s="199">
        <f t="shared" si="55"/>
        <v>0</v>
      </c>
      <c r="BG242" s="199">
        <f t="shared" si="56"/>
        <v>0</v>
      </c>
      <c r="BH242" s="199">
        <f t="shared" si="57"/>
        <v>0</v>
      </c>
      <c r="BI242" s="199">
        <f t="shared" si="58"/>
        <v>0</v>
      </c>
      <c r="BJ242" s="16" t="s">
        <v>82</v>
      </c>
      <c r="BK242" s="199">
        <f t="shared" si="59"/>
        <v>0</v>
      </c>
      <c r="BL242" s="16" t="s">
        <v>340</v>
      </c>
      <c r="BM242" s="198" t="s">
        <v>539</v>
      </c>
    </row>
    <row r="243" spans="1:65" s="2" customFormat="1" ht="16.5" customHeight="1">
      <c r="A243" s="33"/>
      <c r="B243" s="34"/>
      <c r="C243" s="186" t="s">
        <v>540</v>
      </c>
      <c r="D243" s="186" t="s">
        <v>138</v>
      </c>
      <c r="E243" s="187" t="s">
        <v>541</v>
      </c>
      <c r="F243" s="188" t="s">
        <v>542</v>
      </c>
      <c r="G243" s="189" t="s">
        <v>152</v>
      </c>
      <c r="H243" s="190">
        <v>94.79</v>
      </c>
      <c r="I243" s="191"/>
      <c r="J243" s="192">
        <f t="shared" si="50"/>
        <v>0</v>
      </c>
      <c r="K243" s="193"/>
      <c r="L243" s="38"/>
      <c r="M243" s="194" t="s">
        <v>1</v>
      </c>
      <c r="N243" s="195" t="s">
        <v>39</v>
      </c>
      <c r="O243" s="70"/>
      <c r="P243" s="196">
        <f t="shared" si="51"/>
        <v>0</v>
      </c>
      <c r="Q243" s="196">
        <v>0</v>
      </c>
      <c r="R243" s="196">
        <f t="shared" si="52"/>
        <v>0</v>
      </c>
      <c r="S243" s="196">
        <v>0.00348</v>
      </c>
      <c r="T243" s="197">
        <f t="shared" si="53"/>
        <v>0.32986920000000003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98" t="s">
        <v>340</v>
      </c>
      <c r="AT243" s="198" t="s">
        <v>138</v>
      </c>
      <c r="AU243" s="198" t="s">
        <v>84</v>
      </c>
      <c r="AY243" s="16" t="s">
        <v>134</v>
      </c>
      <c r="BE243" s="199">
        <f t="shared" si="54"/>
        <v>0</v>
      </c>
      <c r="BF243" s="199">
        <f t="shared" si="55"/>
        <v>0</v>
      </c>
      <c r="BG243" s="199">
        <f t="shared" si="56"/>
        <v>0</v>
      </c>
      <c r="BH243" s="199">
        <f t="shared" si="57"/>
        <v>0</v>
      </c>
      <c r="BI243" s="199">
        <f t="shared" si="58"/>
        <v>0</v>
      </c>
      <c r="BJ243" s="16" t="s">
        <v>82</v>
      </c>
      <c r="BK243" s="199">
        <f t="shared" si="59"/>
        <v>0</v>
      </c>
      <c r="BL243" s="16" t="s">
        <v>340</v>
      </c>
      <c r="BM243" s="198" t="s">
        <v>543</v>
      </c>
    </row>
    <row r="244" spans="1:65" s="2" customFormat="1" ht="16.5" customHeight="1">
      <c r="A244" s="33"/>
      <c r="B244" s="34"/>
      <c r="C244" s="186" t="s">
        <v>544</v>
      </c>
      <c r="D244" s="186" t="s">
        <v>138</v>
      </c>
      <c r="E244" s="187" t="s">
        <v>545</v>
      </c>
      <c r="F244" s="188" t="s">
        <v>546</v>
      </c>
      <c r="G244" s="189" t="s">
        <v>152</v>
      </c>
      <c r="H244" s="190">
        <v>101.16</v>
      </c>
      <c r="I244" s="191"/>
      <c r="J244" s="192">
        <f t="shared" si="50"/>
        <v>0</v>
      </c>
      <c r="K244" s="193"/>
      <c r="L244" s="38"/>
      <c r="M244" s="194" t="s">
        <v>1</v>
      </c>
      <c r="N244" s="195" t="s">
        <v>39</v>
      </c>
      <c r="O244" s="70"/>
      <c r="P244" s="196">
        <f t="shared" si="51"/>
        <v>0</v>
      </c>
      <c r="Q244" s="196">
        <v>0</v>
      </c>
      <c r="R244" s="196">
        <f t="shared" si="52"/>
        <v>0</v>
      </c>
      <c r="S244" s="196">
        <v>0.00175</v>
      </c>
      <c r="T244" s="197">
        <f t="shared" si="53"/>
        <v>0.17703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98" t="s">
        <v>340</v>
      </c>
      <c r="AT244" s="198" t="s">
        <v>138</v>
      </c>
      <c r="AU244" s="198" t="s">
        <v>84</v>
      </c>
      <c r="AY244" s="16" t="s">
        <v>134</v>
      </c>
      <c r="BE244" s="199">
        <f t="shared" si="54"/>
        <v>0</v>
      </c>
      <c r="BF244" s="199">
        <f t="shared" si="55"/>
        <v>0</v>
      </c>
      <c r="BG244" s="199">
        <f t="shared" si="56"/>
        <v>0</v>
      </c>
      <c r="BH244" s="199">
        <f t="shared" si="57"/>
        <v>0</v>
      </c>
      <c r="BI244" s="199">
        <f t="shared" si="58"/>
        <v>0</v>
      </c>
      <c r="BJ244" s="16" t="s">
        <v>82</v>
      </c>
      <c r="BK244" s="199">
        <f t="shared" si="59"/>
        <v>0</v>
      </c>
      <c r="BL244" s="16" t="s">
        <v>340</v>
      </c>
      <c r="BM244" s="198" t="s">
        <v>547</v>
      </c>
    </row>
    <row r="245" spans="1:65" s="2" customFormat="1" ht="21.75" customHeight="1">
      <c r="A245" s="33"/>
      <c r="B245" s="34"/>
      <c r="C245" s="186" t="s">
        <v>548</v>
      </c>
      <c r="D245" s="186" t="s">
        <v>138</v>
      </c>
      <c r="E245" s="187" t="s">
        <v>549</v>
      </c>
      <c r="F245" s="188" t="s">
        <v>550</v>
      </c>
      <c r="G245" s="189" t="s">
        <v>152</v>
      </c>
      <c r="H245" s="190">
        <v>101.16</v>
      </c>
      <c r="I245" s="191"/>
      <c r="J245" s="192">
        <f t="shared" si="50"/>
        <v>0</v>
      </c>
      <c r="K245" s="193"/>
      <c r="L245" s="38"/>
      <c r="M245" s="194" t="s">
        <v>1</v>
      </c>
      <c r="N245" s="195" t="s">
        <v>39</v>
      </c>
      <c r="O245" s="70"/>
      <c r="P245" s="196">
        <f t="shared" si="51"/>
        <v>0</v>
      </c>
      <c r="Q245" s="196">
        <v>0.00034</v>
      </c>
      <c r="R245" s="196">
        <f t="shared" si="52"/>
        <v>0.0343944</v>
      </c>
      <c r="S245" s="196">
        <v>0</v>
      </c>
      <c r="T245" s="197">
        <f t="shared" si="53"/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98" t="s">
        <v>340</v>
      </c>
      <c r="AT245" s="198" t="s">
        <v>138</v>
      </c>
      <c r="AU245" s="198" t="s">
        <v>84</v>
      </c>
      <c r="AY245" s="16" t="s">
        <v>134</v>
      </c>
      <c r="BE245" s="199">
        <f t="shared" si="54"/>
        <v>0</v>
      </c>
      <c r="BF245" s="199">
        <f t="shared" si="55"/>
        <v>0</v>
      </c>
      <c r="BG245" s="199">
        <f t="shared" si="56"/>
        <v>0</v>
      </c>
      <c r="BH245" s="199">
        <f t="shared" si="57"/>
        <v>0</v>
      </c>
      <c r="BI245" s="199">
        <f t="shared" si="58"/>
        <v>0</v>
      </c>
      <c r="BJ245" s="16" t="s">
        <v>82</v>
      </c>
      <c r="BK245" s="199">
        <f t="shared" si="59"/>
        <v>0</v>
      </c>
      <c r="BL245" s="16" t="s">
        <v>340</v>
      </c>
      <c r="BM245" s="198" t="s">
        <v>551</v>
      </c>
    </row>
    <row r="246" spans="1:65" s="2" customFormat="1" ht="21.75" customHeight="1">
      <c r="A246" s="33"/>
      <c r="B246" s="34"/>
      <c r="C246" s="186" t="s">
        <v>552</v>
      </c>
      <c r="D246" s="186" t="s">
        <v>138</v>
      </c>
      <c r="E246" s="187" t="s">
        <v>553</v>
      </c>
      <c r="F246" s="188" t="s">
        <v>554</v>
      </c>
      <c r="G246" s="189" t="s">
        <v>162</v>
      </c>
      <c r="H246" s="190">
        <v>1100</v>
      </c>
      <c r="I246" s="191"/>
      <c r="J246" s="192">
        <f t="shared" si="50"/>
        <v>0</v>
      </c>
      <c r="K246" s="193"/>
      <c r="L246" s="38"/>
      <c r="M246" s="194" t="s">
        <v>1</v>
      </c>
      <c r="N246" s="195" t="s">
        <v>39</v>
      </c>
      <c r="O246" s="70"/>
      <c r="P246" s="196">
        <f t="shared" si="51"/>
        <v>0</v>
      </c>
      <c r="Q246" s="196">
        <v>0.00263</v>
      </c>
      <c r="R246" s="196">
        <f t="shared" si="52"/>
        <v>2.893</v>
      </c>
      <c r="S246" s="196">
        <v>0</v>
      </c>
      <c r="T246" s="197">
        <f t="shared" si="53"/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98" t="s">
        <v>340</v>
      </c>
      <c r="AT246" s="198" t="s">
        <v>138</v>
      </c>
      <c r="AU246" s="198" t="s">
        <v>84</v>
      </c>
      <c r="AY246" s="16" t="s">
        <v>134</v>
      </c>
      <c r="BE246" s="199">
        <f t="shared" si="54"/>
        <v>0</v>
      </c>
      <c r="BF246" s="199">
        <f t="shared" si="55"/>
        <v>0</v>
      </c>
      <c r="BG246" s="199">
        <f t="shared" si="56"/>
        <v>0</v>
      </c>
      <c r="BH246" s="199">
        <f t="shared" si="57"/>
        <v>0</v>
      </c>
      <c r="BI246" s="199">
        <f t="shared" si="58"/>
        <v>0</v>
      </c>
      <c r="BJ246" s="16" t="s">
        <v>82</v>
      </c>
      <c r="BK246" s="199">
        <f t="shared" si="59"/>
        <v>0</v>
      </c>
      <c r="BL246" s="16" t="s">
        <v>340</v>
      </c>
      <c r="BM246" s="198" t="s">
        <v>555</v>
      </c>
    </row>
    <row r="247" spans="1:65" s="2" customFormat="1" ht="33" customHeight="1">
      <c r="A247" s="33"/>
      <c r="B247" s="34"/>
      <c r="C247" s="186" t="s">
        <v>556</v>
      </c>
      <c r="D247" s="186" t="s">
        <v>138</v>
      </c>
      <c r="E247" s="187" t="s">
        <v>557</v>
      </c>
      <c r="F247" s="188" t="s">
        <v>558</v>
      </c>
      <c r="G247" s="189" t="s">
        <v>141</v>
      </c>
      <c r="H247" s="190">
        <v>13</v>
      </c>
      <c r="I247" s="191"/>
      <c r="J247" s="192">
        <f t="shared" si="50"/>
        <v>0</v>
      </c>
      <c r="K247" s="193"/>
      <c r="L247" s="38"/>
      <c r="M247" s="194" t="s">
        <v>1</v>
      </c>
      <c r="N247" s="195" t="s">
        <v>39</v>
      </c>
      <c r="O247" s="70"/>
      <c r="P247" s="196">
        <f t="shared" si="51"/>
        <v>0</v>
      </c>
      <c r="Q247" s="196">
        <v>0.00366</v>
      </c>
      <c r="R247" s="196">
        <f t="shared" si="52"/>
        <v>0.04758</v>
      </c>
      <c r="S247" s="196">
        <v>0</v>
      </c>
      <c r="T247" s="197">
        <f t="shared" si="53"/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98" t="s">
        <v>340</v>
      </c>
      <c r="AT247" s="198" t="s">
        <v>138</v>
      </c>
      <c r="AU247" s="198" t="s">
        <v>84</v>
      </c>
      <c r="AY247" s="16" t="s">
        <v>134</v>
      </c>
      <c r="BE247" s="199">
        <f t="shared" si="54"/>
        <v>0</v>
      </c>
      <c r="BF247" s="199">
        <f t="shared" si="55"/>
        <v>0</v>
      </c>
      <c r="BG247" s="199">
        <f t="shared" si="56"/>
        <v>0</v>
      </c>
      <c r="BH247" s="199">
        <f t="shared" si="57"/>
        <v>0</v>
      </c>
      <c r="BI247" s="199">
        <f t="shared" si="58"/>
        <v>0</v>
      </c>
      <c r="BJ247" s="16" t="s">
        <v>82</v>
      </c>
      <c r="BK247" s="199">
        <f t="shared" si="59"/>
        <v>0</v>
      </c>
      <c r="BL247" s="16" t="s">
        <v>340</v>
      </c>
      <c r="BM247" s="198" t="s">
        <v>559</v>
      </c>
    </row>
    <row r="248" spans="1:65" s="2" customFormat="1" ht="21.75" customHeight="1">
      <c r="A248" s="33"/>
      <c r="B248" s="34"/>
      <c r="C248" s="186" t="s">
        <v>560</v>
      </c>
      <c r="D248" s="186" t="s">
        <v>138</v>
      </c>
      <c r="E248" s="187" t="s">
        <v>561</v>
      </c>
      <c r="F248" s="188" t="s">
        <v>562</v>
      </c>
      <c r="G248" s="189" t="s">
        <v>152</v>
      </c>
      <c r="H248" s="190">
        <v>63.915</v>
      </c>
      <c r="I248" s="191"/>
      <c r="J248" s="192">
        <f t="shared" si="50"/>
        <v>0</v>
      </c>
      <c r="K248" s="193"/>
      <c r="L248" s="38"/>
      <c r="M248" s="194" t="s">
        <v>1</v>
      </c>
      <c r="N248" s="195" t="s">
        <v>39</v>
      </c>
      <c r="O248" s="70"/>
      <c r="P248" s="196">
        <f t="shared" si="51"/>
        <v>0</v>
      </c>
      <c r="Q248" s="196">
        <v>0.00137</v>
      </c>
      <c r="R248" s="196">
        <f t="shared" si="52"/>
        <v>0.08756354999999999</v>
      </c>
      <c r="S248" s="196">
        <v>0</v>
      </c>
      <c r="T248" s="197">
        <f t="shared" si="53"/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98" t="s">
        <v>340</v>
      </c>
      <c r="AT248" s="198" t="s">
        <v>138</v>
      </c>
      <c r="AU248" s="198" t="s">
        <v>84</v>
      </c>
      <c r="AY248" s="16" t="s">
        <v>134</v>
      </c>
      <c r="BE248" s="199">
        <f t="shared" si="54"/>
        <v>0</v>
      </c>
      <c r="BF248" s="199">
        <f t="shared" si="55"/>
        <v>0</v>
      </c>
      <c r="BG248" s="199">
        <f t="shared" si="56"/>
        <v>0</v>
      </c>
      <c r="BH248" s="199">
        <f t="shared" si="57"/>
        <v>0</v>
      </c>
      <c r="BI248" s="199">
        <f t="shared" si="58"/>
        <v>0</v>
      </c>
      <c r="BJ248" s="16" t="s">
        <v>82</v>
      </c>
      <c r="BK248" s="199">
        <f t="shared" si="59"/>
        <v>0</v>
      </c>
      <c r="BL248" s="16" t="s">
        <v>340</v>
      </c>
      <c r="BM248" s="198" t="s">
        <v>563</v>
      </c>
    </row>
    <row r="249" spans="1:65" s="2" customFormat="1" ht="21.75" customHeight="1">
      <c r="A249" s="33"/>
      <c r="B249" s="34"/>
      <c r="C249" s="186" t="s">
        <v>564</v>
      </c>
      <c r="D249" s="186" t="s">
        <v>138</v>
      </c>
      <c r="E249" s="187" t="s">
        <v>565</v>
      </c>
      <c r="F249" s="188" t="s">
        <v>566</v>
      </c>
      <c r="G249" s="189" t="s">
        <v>152</v>
      </c>
      <c r="H249" s="190">
        <v>108.1</v>
      </c>
      <c r="I249" s="191"/>
      <c r="J249" s="192">
        <f t="shared" si="50"/>
        <v>0</v>
      </c>
      <c r="K249" s="193"/>
      <c r="L249" s="38"/>
      <c r="M249" s="194" t="s">
        <v>1</v>
      </c>
      <c r="N249" s="195" t="s">
        <v>39</v>
      </c>
      <c r="O249" s="70"/>
      <c r="P249" s="196">
        <f t="shared" si="51"/>
        <v>0</v>
      </c>
      <c r="Q249" s="196">
        <v>0.00174</v>
      </c>
      <c r="R249" s="196">
        <f t="shared" si="52"/>
        <v>0.18809399999999998</v>
      </c>
      <c r="S249" s="196">
        <v>0</v>
      </c>
      <c r="T249" s="197">
        <f t="shared" si="53"/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98" t="s">
        <v>340</v>
      </c>
      <c r="AT249" s="198" t="s">
        <v>138</v>
      </c>
      <c r="AU249" s="198" t="s">
        <v>84</v>
      </c>
      <c r="AY249" s="16" t="s">
        <v>134</v>
      </c>
      <c r="BE249" s="199">
        <f t="shared" si="54"/>
        <v>0</v>
      </c>
      <c r="BF249" s="199">
        <f t="shared" si="55"/>
        <v>0</v>
      </c>
      <c r="BG249" s="199">
        <f t="shared" si="56"/>
        <v>0</v>
      </c>
      <c r="BH249" s="199">
        <f t="shared" si="57"/>
        <v>0</v>
      </c>
      <c r="BI249" s="199">
        <f t="shared" si="58"/>
        <v>0</v>
      </c>
      <c r="BJ249" s="16" t="s">
        <v>82</v>
      </c>
      <c r="BK249" s="199">
        <f t="shared" si="59"/>
        <v>0</v>
      </c>
      <c r="BL249" s="16" t="s">
        <v>340</v>
      </c>
      <c r="BM249" s="198" t="s">
        <v>567</v>
      </c>
    </row>
    <row r="250" spans="1:65" s="2" customFormat="1" ht="21.75" customHeight="1">
      <c r="A250" s="33"/>
      <c r="B250" s="34"/>
      <c r="C250" s="186" t="s">
        <v>568</v>
      </c>
      <c r="D250" s="186" t="s">
        <v>138</v>
      </c>
      <c r="E250" s="187" t="s">
        <v>569</v>
      </c>
      <c r="F250" s="188" t="s">
        <v>570</v>
      </c>
      <c r="G250" s="189" t="s">
        <v>152</v>
      </c>
      <c r="H250" s="190">
        <v>94.79</v>
      </c>
      <c r="I250" s="191"/>
      <c r="J250" s="192">
        <f t="shared" si="50"/>
        <v>0</v>
      </c>
      <c r="K250" s="193"/>
      <c r="L250" s="38"/>
      <c r="M250" s="194" t="s">
        <v>1</v>
      </c>
      <c r="N250" s="195" t="s">
        <v>39</v>
      </c>
      <c r="O250" s="70"/>
      <c r="P250" s="196">
        <f t="shared" si="51"/>
        <v>0</v>
      </c>
      <c r="Q250" s="196">
        <v>0.00149</v>
      </c>
      <c r="R250" s="196">
        <f t="shared" si="52"/>
        <v>0.1412371</v>
      </c>
      <c r="S250" s="196">
        <v>0</v>
      </c>
      <c r="T250" s="197">
        <f t="shared" si="53"/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98" t="s">
        <v>340</v>
      </c>
      <c r="AT250" s="198" t="s">
        <v>138</v>
      </c>
      <c r="AU250" s="198" t="s">
        <v>84</v>
      </c>
      <c r="AY250" s="16" t="s">
        <v>134</v>
      </c>
      <c r="BE250" s="199">
        <f t="shared" si="54"/>
        <v>0</v>
      </c>
      <c r="BF250" s="199">
        <f t="shared" si="55"/>
        <v>0</v>
      </c>
      <c r="BG250" s="199">
        <f t="shared" si="56"/>
        <v>0</v>
      </c>
      <c r="BH250" s="199">
        <f t="shared" si="57"/>
        <v>0</v>
      </c>
      <c r="BI250" s="199">
        <f t="shared" si="58"/>
        <v>0</v>
      </c>
      <c r="BJ250" s="16" t="s">
        <v>82</v>
      </c>
      <c r="BK250" s="199">
        <f t="shared" si="59"/>
        <v>0</v>
      </c>
      <c r="BL250" s="16" t="s">
        <v>340</v>
      </c>
      <c r="BM250" s="198" t="s">
        <v>571</v>
      </c>
    </row>
    <row r="251" spans="1:65" s="2" customFormat="1" ht="21.75" customHeight="1">
      <c r="A251" s="33"/>
      <c r="B251" s="34"/>
      <c r="C251" s="186" t="s">
        <v>572</v>
      </c>
      <c r="D251" s="186" t="s">
        <v>138</v>
      </c>
      <c r="E251" s="187" t="s">
        <v>573</v>
      </c>
      <c r="F251" s="188" t="s">
        <v>574</v>
      </c>
      <c r="G251" s="189" t="s">
        <v>152</v>
      </c>
      <c r="H251" s="190">
        <v>8.1</v>
      </c>
      <c r="I251" s="191"/>
      <c r="J251" s="192">
        <f t="shared" si="50"/>
        <v>0</v>
      </c>
      <c r="K251" s="193"/>
      <c r="L251" s="38"/>
      <c r="M251" s="194" t="s">
        <v>1</v>
      </c>
      <c r="N251" s="195" t="s">
        <v>39</v>
      </c>
      <c r="O251" s="70"/>
      <c r="P251" s="196">
        <f t="shared" si="51"/>
        <v>0</v>
      </c>
      <c r="Q251" s="196">
        <v>0.00089</v>
      </c>
      <c r="R251" s="196">
        <f t="shared" si="52"/>
        <v>0.007208999999999999</v>
      </c>
      <c r="S251" s="196">
        <v>0</v>
      </c>
      <c r="T251" s="197">
        <f t="shared" si="53"/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98" t="s">
        <v>340</v>
      </c>
      <c r="AT251" s="198" t="s">
        <v>138</v>
      </c>
      <c r="AU251" s="198" t="s">
        <v>84</v>
      </c>
      <c r="AY251" s="16" t="s">
        <v>134</v>
      </c>
      <c r="BE251" s="199">
        <f t="shared" si="54"/>
        <v>0</v>
      </c>
      <c r="BF251" s="199">
        <f t="shared" si="55"/>
        <v>0</v>
      </c>
      <c r="BG251" s="199">
        <f t="shared" si="56"/>
        <v>0</v>
      </c>
      <c r="BH251" s="199">
        <f t="shared" si="57"/>
        <v>0</v>
      </c>
      <c r="BI251" s="199">
        <f t="shared" si="58"/>
        <v>0</v>
      </c>
      <c r="BJ251" s="16" t="s">
        <v>82</v>
      </c>
      <c r="BK251" s="199">
        <f t="shared" si="59"/>
        <v>0</v>
      </c>
      <c r="BL251" s="16" t="s">
        <v>340</v>
      </c>
      <c r="BM251" s="198" t="s">
        <v>575</v>
      </c>
    </row>
    <row r="252" spans="1:65" s="2" customFormat="1" ht="21.75" customHeight="1">
      <c r="A252" s="33"/>
      <c r="B252" s="34"/>
      <c r="C252" s="186" t="s">
        <v>576</v>
      </c>
      <c r="D252" s="186" t="s">
        <v>138</v>
      </c>
      <c r="E252" s="187" t="s">
        <v>577</v>
      </c>
      <c r="F252" s="188" t="s">
        <v>578</v>
      </c>
      <c r="G252" s="189" t="s">
        <v>152</v>
      </c>
      <c r="H252" s="190">
        <v>141.515</v>
      </c>
      <c r="I252" s="191"/>
      <c r="J252" s="192">
        <f t="shared" si="50"/>
        <v>0</v>
      </c>
      <c r="K252" s="193"/>
      <c r="L252" s="38"/>
      <c r="M252" s="194" t="s">
        <v>1</v>
      </c>
      <c r="N252" s="195" t="s">
        <v>39</v>
      </c>
      <c r="O252" s="70"/>
      <c r="P252" s="196">
        <f t="shared" si="51"/>
        <v>0</v>
      </c>
      <c r="Q252" s="196">
        <v>0.00073</v>
      </c>
      <c r="R252" s="196">
        <f t="shared" si="52"/>
        <v>0.10330594999999998</v>
      </c>
      <c r="S252" s="196">
        <v>0</v>
      </c>
      <c r="T252" s="197">
        <f t="shared" si="53"/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98" t="s">
        <v>340</v>
      </c>
      <c r="AT252" s="198" t="s">
        <v>138</v>
      </c>
      <c r="AU252" s="198" t="s">
        <v>84</v>
      </c>
      <c r="AY252" s="16" t="s">
        <v>134</v>
      </c>
      <c r="BE252" s="199">
        <f t="shared" si="54"/>
        <v>0</v>
      </c>
      <c r="BF252" s="199">
        <f t="shared" si="55"/>
        <v>0</v>
      </c>
      <c r="BG252" s="199">
        <f t="shared" si="56"/>
        <v>0</v>
      </c>
      <c r="BH252" s="199">
        <f t="shared" si="57"/>
        <v>0</v>
      </c>
      <c r="BI252" s="199">
        <f t="shared" si="58"/>
        <v>0</v>
      </c>
      <c r="BJ252" s="16" t="s">
        <v>82</v>
      </c>
      <c r="BK252" s="199">
        <f t="shared" si="59"/>
        <v>0</v>
      </c>
      <c r="BL252" s="16" t="s">
        <v>340</v>
      </c>
      <c r="BM252" s="198" t="s">
        <v>579</v>
      </c>
    </row>
    <row r="253" spans="1:65" s="2" customFormat="1" ht="21.75" customHeight="1">
      <c r="A253" s="33"/>
      <c r="B253" s="34"/>
      <c r="C253" s="186" t="s">
        <v>580</v>
      </c>
      <c r="D253" s="186" t="s">
        <v>138</v>
      </c>
      <c r="E253" s="187" t="s">
        <v>581</v>
      </c>
      <c r="F253" s="188" t="s">
        <v>582</v>
      </c>
      <c r="G253" s="189" t="s">
        <v>152</v>
      </c>
      <c r="H253" s="190">
        <v>13.15</v>
      </c>
      <c r="I253" s="191"/>
      <c r="J253" s="192">
        <f t="shared" si="50"/>
        <v>0</v>
      </c>
      <c r="K253" s="193"/>
      <c r="L253" s="38"/>
      <c r="M253" s="194" t="s">
        <v>1</v>
      </c>
      <c r="N253" s="195" t="s">
        <v>39</v>
      </c>
      <c r="O253" s="70"/>
      <c r="P253" s="196">
        <f t="shared" si="51"/>
        <v>0</v>
      </c>
      <c r="Q253" s="196">
        <v>0.00056</v>
      </c>
      <c r="R253" s="196">
        <f t="shared" si="52"/>
        <v>0.007364</v>
      </c>
      <c r="S253" s="196">
        <v>0</v>
      </c>
      <c r="T253" s="197">
        <f t="shared" si="53"/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98" t="s">
        <v>340</v>
      </c>
      <c r="AT253" s="198" t="s">
        <v>138</v>
      </c>
      <c r="AU253" s="198" t="s">
        <v>84</v>
      </c>
      <c r="AY253" s="16" t="s">
        <v>134</v>
      </c>
      <c r="BE253" s="199">
        <f t="shared" si="54"/>
        <v>0</v>
      </c>
      <c r="BF253" s="199">
        <f t="shared" si="55"/>
        <v>0</v>
      </c>
      <c r="BG253" s="199">
        <f t="shared" si="56"/>
        <v>0</v>
      </c>
      <c r="BH253" s="199">
        <f t="shared" si="57"/>
        <v>0</v>
      </c>
      <c r="BI253" s="199">
        <f t="shared" si="58"/>
        <v>0</v>
      </c>
      <c r="BJ253" s="16" t="s">
        <v>82</v>
      </c>
      <c r="BK253" s="199">
        <f t="shared" si="59"/>
        <v>0</v>
      </c>
      <c r="BL253" s="16" t="s">
        <v>340</v>
      </c>
      <c r="BM253" s="198" t="s">
        <v>583</v>
      </c>
    </row>
    <row r="254" spans="1:65" s="2" customFormat="1" ht="21.75" customHeight="1">
      <c r="A254" s="33"/>
      <c r="B254" s="34"/>
      <c r="C254" s="186" t="s">
        <v>584</v>
      </c>
      <c r="D254" s="186" t="s">
        <v>138</v>
      </c>
      <c r="E254" s="187" t="s">
        <v>585</v>
      </c>
      <c r="F254" s="188" t="s">
        <v>586</v>
      </c>
      <c r="G254" s="189" t="s">
        <v>152</v>
      </c>
      <c r="H254" s="190">
        <v>145</v>
      </c>
      <c r="I254" s="191"/>
      <c r="J254" s="192">
        <f t="shared" si="50"/>
        <v>0</v>
      </c>
      <c r="K254" s="193"/>
      <c r="L254" s="38"/>
      <c r="M254" s="194" t="s">
        <v>1</v>
      </c>
      <c r="N254" s="195" t="s">
        <v>39</v>
      </c>
      <c r="O254" s="70"/>
      <c r="P254" s="196">
        <f t="shared" si="51"/>
        <v>0</v>
      </c>
      <c r="Q254" s="196">
        <v>0.00283</v>
      </c>
      <c r="R254" s="196">
        <f t="shared" si="52"/>
        <v>0.41035</v>
      </c>
      <c r="S254" s="196">
        <v>0</v>
      </c>
      <c r="T254" s="197">
        <f t="shared" si="53"/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98" t="s">
        <v>340</v>
      </c>
      <c r="AT254" s="198" t="s">
        <v>138</v>
      </c>
      <c r="AU254" s="198" t="s">
        <v>84</v>
      </c>
      <c r="AY254" s="16" t="s">
        <v>134</v>
      </c>
      <c r="BE254" s="199">
        <f t="shared" si="54"/>
        <v>0</v>
      </c>
      <c r="BF254" s="199">
        <f t="shared" si="55"/>
        <v>0</v>
      </c>
      <c r="BG254" s="199">
        <f t="shared" si="56"/>
        <v>0</v>
      </c>
      <c r="BH254" s="199">
        <f t="shared" si="57"/>
        <v>0</v>
      </c>
      <c r="BI254" s="199">
        <f t="shared" si="58"/>
        <v>0</v>
      </c>
      <c r="BJ254" s="16" t="s">
        <v>82</v>
      </c>
      <c r="BK254" s="199">
        <f t="shared" si="59"/>
        <v>0</v>
      </c>
      <c r="BL254" s="16" t="s">
        <v>340</v>
      </c>
      <c r="BM254" s="198" t="s">
        <v>587</v>
      </c>
    </row>
    <row r="255" spans="1:65" s="2" customFormat="1" ht="33" customHeight="1">
      <c r="A255" s="33"/>
      <c r="B255" s="34"/>
      <c r="C255" s="186" t="s">
        <v>588</v>
      </c>
      <c r="D255" s="186" t="s">
        <v>138</v>
      </c>
      <c r="E255" s="187" t="s">
        <v>589</v>
      </c>
      <c r="F255" s="188" t="s">
        <v>590</v>
      </c>
      <c r="G255" s="189" t="s">
        <v>152</v>
      </c>
      <c r="H255" s="190">
        <v>50.58</v>
      </c>
      <c r="I255" s="191"/>
      <c r="J255" s="192">
        <f t="shared" si="50"/>
        <v>0</v>
      </c>
      <c r="K255" s="193"/>
      <c r="L255" s="38"/>
      <c r="M255" s="194" t="s">
        <v>1</v>
      </c>
      <c r="N255" s="195" t="s">
        <v>39</v>
      </c>
      <c r="O255" s="70"/>
      <c r="P255" s="196">
        <f t="shared" si="51"/>
        <v>0</v>
      </c>
      <c r="Q255" s="196">
        <v>0.00059</v>
      </c>
      <c r="R255" s="196">
        <f t="shared" si="52"/>
        <v>0.0298422</v>
      </c>
      <c r="S255" s="196">
        <v>0</v>
      </c>
      <c r="T255" s="197">
        <f t="shared" si="53"/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98" t="s">
        <v>340</v>
      </c>
      <c r="AT255" s="198" t="s">
        <v>138</v>
      </c>
      <c r="AU255" s="198" t="s">
        <v>84</v>
      </c>
      <c r="AY255" s="16" t="s">
        <v>134</v>
      </c>
      <c r="BE255" s="199">
        <f t="shared" si="54"/>
        <v>0</v>
      </c>
      <c r="BF255" s="199">
        <f t="shared" si="55"/>
        <v>0</v>
      </c>
      <c r="BG255" s="199">
        <f t="shared" si="56"/>
        <v>0</v>
      </c>
      <c r="BH255" s="199">
        <f t="shared" si="57"/>
        <v>0</v>
      </c>
      <c r="BI255" s="199">
        <f t="shared" si="58"/>
        <v>0</v>
      </c>
      <c r="BJ255" s="16" t="s">
        <v>82</v>
      </c>
      <c r="BK255" s="199">
        <f t="shared" si="59"/>
        <v>0</v>
      </c>
      <c r="BL255" s="16" t="s">
        <v>340</v>
      </c>
      <c r="BM255" s="198" t="s">
        <v>591</v>
      </c>
    </row>
    <row r="256" spans="1:65" s="2" customFormat="1" ht="21.75" customHeight="1">
      <c r="A256" s="33"/>
      <c r="B256" s="34"/>
      <c r="C256" s="186" t="s">
        <v>592</v>
      </c>
      <c r="D256" s="186" t="s">
        <v>138</v>
      </c>
      <c r="E256" s="187" t="s">
        <v>593</v>
      </c>
      <c r="F256" s="188" t="s">
        <v>594</v>
      </c>
      <c r="G256" s="189" t="s">
        <v>152</v>
      </c>
      <c r="H256" s="190">
        <v>14.2</v>
      </c>
      <c r="I256" s="191"/>
      <c r="J256" s="192">
        <f t="shared" si="50"/>
        <v>0</v>
      </c>
      <c r="K256" s="193"/>
      <c r="L256" s="38"/>
      <c r="M256" s="194" t="s">
        <v>1</v>
      </c>
      <c r="N256" s="195" t="s">
        <v>39</v>
      </c>
      <c r="O256" s="70"/>
      <c r="P256" s="196">
        <f t="shared" si="51"/>
        <v>0</v>
      </c>
      <c r="Q256" s="196">
        <v>0.00077</v>
      </c>
      <c r="R256" s="196">
        <f t="shared" si="52"/>
        <v>0.010934</v>
      </c>
      <c r="S256" s="196">
        <v>0</v>
      </c>
      <c r="T256" s="197">
        <f t="shared" si="53"/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98" t="s">
        <v>340</v>
      </c>
      <c r="AT256" s="198" t="s">
        <v>138</v>
      </c>
      <c r="AU256" s="198" t="s">
        <v>84</v>
      </c>
      <c r="AY256" s="16" t="s">
        <v>134</v>
      </c>
      <c r="BE256" s="199">
        <f t="shared" si="54"/>
        <v>0</v>
      </c>
      <c r="BF256" s="199">
        <f t="shared" si="55"/>
        <v>0</v>
      </c>
      <c r="BG256" s="199">
        <f t="shared" si="56"/>
        <v>0</v>
      </c>
      <c r="BH256" s="199">
        <f t="shared" si="57"/>
        <v>0</v>
      </c>
      <c r="BI256" s="199">
        <f t="shared" si="58"/>
        <v>0</v>
      </c>
      <c r="BJ256" s="16" t="s">
        <v>82</v>
      </c>
      <c r="BK256" s="199">
        <f t="shared" si="59"/>
        <v>0</v>
      </c>
      <c r="BL256" s="16" t="s">
        <v>340</v>
      </c>
      <c r="BM256" s="198" t="s">
        <v>595</v>
      </c>
    </row>
    <row r="257" spans="1:65" s="2" customFormat="1" ht="33" customHeight="1">
      <c r="A257" s="33"/>
      <c r="B257" s="34"/>
      <c r="C257" s="186" t="s">
        <v>596</v>
      </c>
      <c r="D257" s="186" t="s">
        <v>138</v>
      </c>
      <c r="E257" s="187" t="s">
        <v>597</v>
      </c>
      <c r="F257" s="188" t="s">
        <v>598</v>
      </c>
      <c r="G257" s="189" t="s">
        <v>152</v>
      </c>
      <c r="H257" s="190">
        <v>36.38</v>
      </c>
      <c r="I257" s="191"/>
      <c r="J257" s="192">
        <f t="shared" si="50"/>
        <v>0</v>
      </c>
      <c r="K257" s="193"/>
      <c r="L257" s="38"/>
      <c r="M257" s="194" t="s">
        <v>1</v>
      </c>
      <c r="N257" s="195" t="s">
        <v>39</v>
      </c>
      <c r="O257" s="70"/>
      <c r="P257" s="196">
        <f t="shared" si="51"/>
        <v>0</v>
      </c>
      <c r="Q257" s="196">
        <v>0.00092</v>
      </c>
      <c r="R257" s="196">
        <f t="shared" si="52"/>
        <v>0.0334696</v>
      </c>
      <c r="S257" s="196">
        <v>0</v>
      </c>
      <c r="T257" s="197">
        <f t="shared" si="53"/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98" t="s">
        <v>340</v>
      </c>
      <c r="AT257" s="198" t="s">
        <v>138</v>
      </c>
      <c r="AU257" s="198" t="s">
        <v>84</v>
      </c>
      <c r="AY257" s="16" t="s">
        <v>134</v>
      </c>
      <c r="BE257" s="199">
        <f t="shared" si="54"/>
        <v>0</v>
      </c>
      <c r="BF257" s="199">
        <f t="shared" si="55"/>
        <v>0</v>
      </c>
      <c r="BG257" s="199">
        <f t="shared" si="56"/>
        <v>0</v>
      </c>
      <c r="BH257" s="199">
        <f t="shared" si="57"/>
        <v>0</v>
      </c>
      <c r="BI257" s="199">
        <f t="shared" si="58"/>
        <v>0</v>
      </c>
      <c r="BJ257" s="16" t="s">
        <v>82</v>
      </c>
      <c r="BK257" s="199">
        <f t="shared" si="59"/>
        <v>0</v>
      </c>
      <c r="BL257" s="16" t="s">
        <v>340</v>
      </c>
      <c r="BM257" s="198" t="s">
        <v>599</v>
      </c>
    </row>
    <row r="258" spans="1:65" s="2" customFormat="1" ht="33" customHeight="1">
      <c r="A258" s="33"/>
      <c r="B258" s="34"/>
      <c r="C258" s="186" t="s">
        <v>158</v>
      </c>
      <c r="D258" s="186" t="s">
        <v>138</v>
      </c>
      <c r="E258" s="187" t="s">
        <v>600</v>
      </c>
      <c r="F258" s="188" t="s">
        <v>601</v>
      </c>
      <c r="G258" s="189" t="s">
        <v>141</v>
      </c>
      <c r="H258" s="190">
        <v>10</v>
      </c>
      <c r="I258" s="191"/>
      <c r="J258" s="192">
        <f t="shared" si="50"/>
        <v>0</v>
      </c>
      <c r="K258" s="193"/>
      <c r="L258" s="38"/>
      <c r="M258" s="194" t="s">
        <v>1</v>
      </c>
      <c r="N258" s="195" t="s">
        <v>39</v>
      </c>
      <c r="O258" s="70"/>
      <c r="P258" s="196">
        <f t="shared" si="51"/>
        <v>0</v>
      </c>
      <c r="Q258" s="196">
        <v>0.001</v>
      </c>
      <c r="R258" s="196">
        <f t="shared" si="52"/>
        <v>0.01</v>
      </c>
      <c r="S258" s="196">
        <v>0</v>
      </c>
      <c r="T258" s="197">
        <f t="shared" si="53"/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98" t="s">
        <v>340</v>
      </c>
      <c r="AT258" s="198" t="s">
        <v>138</v>
      </c>
      <c r="AU258" s="198" t="s">
        <v>84</v>
      </c>
      <c r="AY258" s="16" t="s">
        <v>134</v>
      </c>
      <c r="BE258" s="199">
        <f t="shared" si="54"/>
        <v>0</v>
      </c>
      <c r="BF258" s="199">
        <f t="shared" si="55"/>
        <v>0</v>
      </c>
      <c r="BG258" s="199">
        <f t="shared" si="56"/>
        <v>0</v>
      </c>
      <c r="BH258" s="199">
        <f t="shared" si="57"/>
        <v>0</v>
      </c>
      <c r="BI258" s="199">
        <f t="shared" si="58"/>
        <v>0</v>
      </c>
      <c r="BJ258" s="16" t="s">
        <v>82</v>
      </c>
      <c r="BK258" s="199">
        <f t="shared" si="59"/>
        <v>0</v>
      </c>
      <c r="BL258" s="16" t="s">
        <v>340</v>
      </c>
      <c r="BM258" s="198" t="s">
        <v>602</v>
      </c>
    </row>
    <row r="259" spans="1:65" s="2" customFormat="1" ht="21.75" customHeight="1">
      <c r="A259" s="33"/>
      <c r="B259" s="34"/>
      <c r="C259" s="186" t="s">
        <v>603</v>
      </c>
      <c r="D259" s="186" t="s">
        <v>138</v>
      </c>
      <c r="E259" s="187" t="s">
        <v>604</v>
      </c>
      <c r="F259" s="188" t="s">
        <v>605</v>
      </c>
      <c r="G259" s="189" t="s">
        <v>345</v>
      </c>
      <c r="H259" s="200"/>
      <c r="I259" s="191"/>
      <c r="J259" s="192">
        <f t="shared" si="50"/>
        <v>0</v>
      </c>
      <c r="K259" s="193"/>
      <c r="L259" s="38"/>
      <c r="M259" s="194" t="s">
        <v>1</v>
      </c>
      <c r="N259" s="195" t="s">
        <v>39</v>
      </c>
      <c r="O259" s="70"/>
      <c r="P259" s="196">
        <f t="shared" si="51"/>
        <v>0</v>
      </c>
      <c r="Q259" s="196">
        <v>0</v>
      </c>
      <c r="R259" s="196">
        <f t="shared" si="52"/>
        <v>0</v>
      </c>
      <c r="S259" s="196">
        <v>0</v>
      </c>
      <c r="T259" s="197">
        <f t="shared" si="53"/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98" t="s">
        <v>340</v>
      </c>
      <c r="AT259" s="198" t="s">
        <v>138</v>
      </c>
      <c r="AU259" s="198" t="s">
        <v>84</v>
      </c>
      <c r="AY259" s="16" t="s">
        <v>134</v>
      </c>
      <c r="BE259" s="199">
        <f t="shared" si="54"/>
        <v>0</v>
      </c>
      <c r="BF259" s="199">
        <f t="shared" si="55"/>
        <v>0</v>
      </c>
      <c r="BG259" s="199">
        <f t="shared" si="56"/>
        <v>0</v>
      </c>
      <c r="BH259" s="199">
        <f t="shared" si="57"/>
        <v>0</v>
      </c>
      <c r="BI259" s="199">
        <f t="shared" si="58"/>
        <v>0</v>
      </c>
      <c r="BJ259" s="16" t="s">
        <v>82</v>
      </c>
      <c r="BK259" s="199">
        <f t="shared" si="59"/>
        <v>0</v>
      </c>
      <c r="BL259" s="16" t="s">
        <v>340</v>
      </c>
      <c r="BM259" s="198" t="s">
        <v>606</v>
      </c>
    </row>
    <row r="260" spans="2:63" s="12" customFormat="1" ht="22.8" customHeight="1">
      <c r="B260" s="170"/>
      <c r="C260" s="171"/>
      <c r="D260" s="172" t="s">
        <v>73</v>
      </c>
      <c r="E260" s="184" t="s">
        <v>607</v>
      </c>
      <c r="F260" s="184" t="s">
        <v>608</v>
      </c>
      <c r="G260" s="171"/>
      <c r="H260" s="171"/>
      <c r="I260" s="174"/>
      <c r="J260" s="185">
        <f>BK260</f>
        <v>0</v>
      </c>
      <c r="K260" s="171"/>
      <c r="L260" s="176"/>
      <c r="M260" s="177"/>
      <c r="N260" s="178"/>
      <c r="O260" s="178"/>
      <c r="P260" s="179">
        <f>SUM(P261:P266)</f>
        <v>0</v>
      </c>
      <c r="Q260" s="178"/>
      <c r="R260" s="179">
        <f>SUM(R261:R266)</f>
        <v>0.9487500000000001</v>
      </c>
      <c r="S260" s="178"/>
      <c r="T260" s="180">
        <f>SUM(T261:T266)</f>
        <v>0</v>
      </c>
      <c r="AR260" s="181" t="s">
        <v>84</v>
      </c>
      <c r="AT260" s="182" t="s">
        <v>73</v>
      </c>
      <c r="AU260" s="182" t="s">
        <v>82</v>
      </c>
      <c r="AY260" s="181" t="s">
        <v>134</v>
      </c>
      <c r="BK260" s="183">
        <f>SUM(BK261:BK266)</f>
        <v>0</v>
      </c>
    </row>
    <row r="261" spans="1:65" s="2" customFormat="1" ht="33" customHeight="1">
      <c r="A261" s="33"/>
      <c r="B261" s="34"/>
      <c r="C261" s="186" t="s">
        <v>609</v>
      </c>
      <c r="D261" s="186" t="s">
        <v>138</v>
      </c>
      <c r="E261" s="187" t="s">
        <v>610</v>
      </c>
      <c r="F261" s="188" t="s">
        <v>611</v>
      </c>
      <c r="G261" s="189" t="s">
        <v>162</v>
      </c>
      <c r="H261" s="190">
        <v>1100</v>
      </c>
      <c r="I261" s="191"/>
      <c r="J261" s="192">
        <f>ROUND(I261*H261,2)</f>
        <v>0</v>
      </c>
      <c r="K261" s="193"/>
      <c r="L261" s="38"/>
      <c r="M261" s="194" t="s">
        <v>1</v>
      </c>
      <c r="N261" s="195" t="s">
        <v>39</v>
      </c>
      <c r="O261" s="70"/>
      <c r="P261" s="196">
        <f>O261*H261</f>
        <v>0</v>
      </c>
      <c r="Q261" s="196">
        <v>0</v>
      </c>
      <c r="R261" s="196">
        <f>Q261*H261</f>
        <v>0</v>
      </c>
      <c r="S261" s="196">
        <v>0</v>
      </c>
      <c r="T261" s="197">
        <f>S261*H261</f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98" t="s">
        <v>340</v>
      </c>
      <c r="AT261" s="198" t="s">
        <v>138</v>
      </c>
      <c r="AU261" s="198" t="s">
        <v>84</v>
      </c>
      <c r="AY261" s="16" t="s">
        <v>134</v>
      </c>
      <c r="BE261" s="199">
        <f>IF(N261="základní",J261,0)</f>
        <v>0</v>
      </c>
      <c r="BF261" s="199">
        <f>IF(N261="snížená",J261,0)</f>
        <v>0</v>
      </c>
      <c r="BG261" s="199">
        <f>IF(N261="zákl. přenesená",J261,0)</f>
        <v>0</v>
      </c>
      <c r="BH261" s="199">
        <f>IF(N261="sníž. přenesená",J261,0)</f>
        <v>0</v>
      </c>
      <c r="BI261" s="199">
        <f>IF(N261="nulová",J261,0)</f>
        <v>0</v>
      </c>
      <c r="BJ261" s="16" t="s">
        <v>82</v>
      </c>
      <c r="BK261" s="199">
        <f>ROUND(I261*H261,2)</f>
        <v>0</v>
      </c>
      <c r="BL261" s="16" t="s">
        <v>340</v>
      </c>
      <c r="BM261" s="198" t="s">
        <v>612</v>
      </c>
    </row>
    <row r="262" spans="1:65" s="2" customFormat="1" ht="33" customHeight="1">
      <c r="A262" s="33"/>
      <c r="B262" s="34"/>
      <c r="C262" s="201" t="s">
        <v>613</v>
      </c>
      <c r="D262" s="201" t="s">
        <v>358</v>
      </c>
      <c r="E262" s="202" t="s">
        <v>614</v>
      </c>
      <c r="F262" s="203" t="s">
        <v>615</v>
      </c>
      <c r="G262" s="204" t="s">
        <v>162</v>
      </c>
      <c r="H262" s="205">
        <v>1265</v>
      </c>
      <c r="I262" s="206"/>
      <c r="J262" s="207">
        <f>ROUND(I262*H262,2)</f>
        <v>0</v>
      </c>
      <c r="K262" s="208"/>
      <c r="L262" s="209"/>
      <c r="M262" s="210" t="s">
        <v>1</v>
      </c>
      <c r="N262" s="211" t="s">
        <v>39</v>
      </c>
      <c r="O262" s="70"/>
      <c r="P262" s="196">
        <f>O262*H262</f>
        <v>0</v>
      </c>
      <c r="Q262" s="196">
        <v>0.00025</v>
      </c>
      <c r="R262" s="196">
        <f>Q262*H262</f>
        <v>0.31625000000000003</v>
      </c>
      <c r="S262" s="196">
        <v>0</v>
      </c>
      <c r="T262" s="197">
        <f>S262*H262</f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98" t="s">
        <v>361</v>
      </c>
      <c r="AT262" s="198" t="s">
        <v>358</v>
      </c>
      <c r="AU262" s="198" t="s">
        <v>84</v>
      </c>
      <c r="AY262" s="16" t="s">
        <v>134</v>
      </c>
      <c r="BE262" s="199">
        <f>IF(N262="základní",J262,0)</f>
        <v>0</v>
      </c>
      <c r="BF262" s="199">
        <f>IF(N262="snížená",J262,0)</f>
        <v>0</v>
      </c>
      <c r="BG262" s="199">
        <f>IF(N262="zákl. přenesená",J262,0)</f>
        <v>0</v>
      </c>
      <c r="BH262" s="199">
        <f>IF(N262="sníž. přenesená",J262,0)</f>
        <v>0</v>
      </c>
      <c r="BI262" s="199">
        <f>IF(N262="nulová",J262,0)</f>
        <v>0</v>
      </c>
      <c r="BJ262" s="16" t="s">
        <v>82</v>
      </c>
      <c r="BK262" s="199">
        <f>ROUND(I262*H262,2)</f>
        <v>0</v>
      </c>
      <c r="BL262" s="16" t="s">
        <v>340</v>
      </c>
      <c r="BM262" s="198" t="s">
        <v>616</v>
      </c>
    </row>
    <row r="263" spans="1:65" s="2" customFormat="1" ht="16.5" customHeight="1">
      <c r="A263" s="33"/>
      <c r="B263" s="34"/>
      <c r="C263" s="186" t="s">
        <v>617</v>
      </c>
      <c r="D263" s="186" t="s">
        <v>138</v>
      </c>
      <c r="E263" s="187" t="s">
        <v>618</v>
      </c>
      <c r="F263" s="188" t="s">
        <v>619</v>
      </c>
      <c r="G263" s="189" t="s">
        <v>162</v>
      </c>
      <c r="H263" s="190">
        <v>1100</v>
      </c>
      <c r="I263" s="191"/>
      <c r="J263" s="192">
        <f>ROUND(I263*H263,2)</f>
        <v>0</v>
      </c>
      <c r="K263" s="193"/>
      <c r="L263" s="38"/>
      <c r="M263" s="194" t="s">
        <v>1</v>
      </c>
      <c r="N263" s="195" t="s">
        <v>39</v>
      </c>
      <c r="O263" s="70"/>
      <c r="P263" s="196">
        <f>O263*H263</f>
        <v>0</v>
      </c>
      <c r="Q263" s="196">
        <v>0</v>
      </c>
      <c r="R263" s="196">
        <f>Q263*H263</f>
        <v>0</v>
      </c>
      <c r="S263" s="196">
        <v>0</v>
      </c>
      <c r="T263" s="197">
        <f>S263*H263</f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198" t="s">
        <v>340</v>
      </c>
      <c r="AT263" s="198" t="s">
        <v>138</v>
      </c>
      <c r="AU263" s="198" t="s">
        <v>84</v>
      </c>
      <c r="AY263" s="16" t="s">
        <v>134</v>
      </c>
      <c r="BE263" s="199">
        <f>IF(N263="základní",J263,0)</f>
        <v>0</v>
      </c>
      <c r="BF263" s="199">
        <f>IF(N263="snížená",J263,0)</f>
        <v>0</v>
      </c>
      <c r="BG263" s="199">
        <f>IF(N263="zákl. přenesená",J263,0)</f>
        <v>0</v>
      </c>
      <c r="BH263" s="199">
        <f>IF(N263="sníž. přenesená",J263,0)</f>
        <v>0</v>
      </c>
      <c r="BI263" s="199">
        <f>IF(N263="nulová",J263,0)</f>
        <v>0</v>
      </c>
      <c r="BJ263" s="16" t="s">
        <v>82</v>
      </c>
      <c r="BK263" s="199">
        <f>ROUND(I263*H263,2)</f>
        <v>0</v>
      </c>
      <c r="BL263" s="16" t="s">
        <v>340</v>
      </c>
      <c r="BM263" s="198" t="s">
        <v>620</v>
      </c>
    </row>
    <row r="264" spans="1:65" s="2" customFormat="1" ht="33" customHeight="1">
      <c r="A264" s="33"/>
      <c r="B264" s="34"/>
      <c r="C264" s="201" t="s">
        <v>621</v>
      </c>
      <c r="D264" s="201" t="s">
        <v>358</v>
      </c>
      <c r="E264" s="202" t="s">
        <v>622</v>
      </c>
      <c r="F264" s="203" t="s">
        <v>623</v>
      </c>
      <c r="G264" s="204" t="s">
        <v>162</v>
      </c>
      <c r="H264" s="205">
        <v>1265</v>
      </c>
      <c r="I264" s="206"/>
      <c r="J264" s="207">
        <f>ROUND(I264*H264,2)</f>
        <v>0</v>
      </c>
      <c r="K264" s="208"/>
      <c r="L264" s="209"/>
      <c r="M264" s="210" t="s">
        <v>1</v>
      </c>
      <c r="N264" s="211" t="s">
        <v>39</v>
      </c>
      <c r="O264" s="70"/>
      <c r="P264" s="196">
        <f>O264*H264</f>
        <v>0</v>
      </c>
      <c r="Q264" s="196">
        <v>0.0005</v>
      </c>
      <c r="R264" s="196">
        <f>Q264*H264</f>
        <v>0.6325000000000001</v>
      </c>
      <c r="S264" s="196">
        <v>0</v>
      </c>
      <c r="T264" s="197">
        <f>S264*H264</f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98" t="s">
        <v>361</v>
      </c>
      <c r="AT264" s="198" t="s">
        <v>358</v>
      </c>
      <c r="AU264" s="198" t="s">
        <v>84</v>
      </c>
      <c r="AY264" s="16" t="s">
        <v>134</v>
      </c>
      <c r="BE264" s="199">
        <f>IF(N264="základní",J264,0)</f>
        <v>0</v>
      </c>
      <c r="BF264" s="199">
        <f>IF(N264="snížená",J264,0)</f>
        <v>0</v>
      </c>
      <c r="BG264" s="199">
        <f>IF(N264="zákl. přenesená",J264,0)</f>
        <v>0</v>
      </c>
      <c r="BH264" s="199">
        <f>IF(N264="sníž. přenesená",J264,0)</f>
        <v>0</v>
      </c>
      <c r="BI264" s="199">
        <f>IF(N264="nulová",J264,0)</f>
        <v>0</v>
      </c>
      <c r="BJ264" s="16" t="s">
        <v>82</v>
      </c>
      <c r="BK264" s="199">
        <f>ROUND(I264*H264,2)</f>
        <v>0</v>
      </c>
      <c r="BL264" s="16" t="s">
        <v>340</v>
      </c>
      <c r="BM264" s="198" t="s">
        <v>624</v>
      </c>
    </row>
    <row r="265" spans="2:51" s="13" customFormat="1" ht="12">
      <c r="B265" s="212"/>
      <c r="C265" s="213"/>
      <c r="D265" s="214" t="s">
        <v>363</v>
      </c>
      <c r="E265" s="213"/>
      <c r="F265" s="215" t="s">
        <v>625</v>
      </c>
      <c r="G265" s="213"/>
      <c r="H265" s="216">
        <v>1265</v>
      </c>
      <c r="I265" s="217"/>
      <c r="J265" s="213"/>
      <c r="K265" s="213"/>
      <c r="L265" s="218"/>
      <c r="M265" s="219"/>
      <c r="N265" s="220"/>
      <c r="O265" s="220"/>
      <c r="P265" s="220"/>
      <c r="Q265" s="220"/>
      <c r="R265" s="220"/>
      <c r="S265" s="220"/>
      <c r="T265" s="221"/>
      <c r="AT265" s="222" t="s">
        <v>363</v>
      </c>
      <c r="AU265" s="222" t="s">
        <v>84</v>
      </c>
      <c r="AV265" s="13" t="s">
        <v>84</v>
      </c>
      <c r="AW265" s="13" t="s">
        <v>4</v>
      </c>
      <c r="AX265" s="13" t="s">
        <v>82</v>
      </c>
      <c r="AY265" s="222" t="s">
        <v>134</v>
      </c>
    </row>
    <row r="266" spans="1:65" s="2" customFormat="1" ht="21.75" customHeight="1">
      <c r="A266" s="33"/>
      <c r="B266" s="34"/>
      <c r="C266" s="186" t="s">
        <v>626</v>
      </c>
      <c r="D266" s="186" t="s">
        <v>138</v>
      </c>
      <c r="E266" s="187" t="s">
        <v>627</v>
      </c>
      <c r="F266" s="188" t="s">
        <v>628</v>
      </c>
      <c r="G266" s="189" t="s">
        <v>345</v>
      </c>
      <c r="H266" s="200"/>
      <c r="I266" s="191"/>
      <c r="J266" s="192">
        <f>ROUND(I266*H266,2)</f>
        <v>0</v>
      </c>
      <c r="K266" s="193"/>
      <c r="L266" s="38"/>
      <c r="M266" s="194" t="s">
        <v>1</v>
      </c>
      <c r="N266" s="195" t="s">
        <v>39</v>
      </c>
      <c r="O266" s="70"/>
      <c r="P266" s="196">
        <f>O266*H266</f>
        <v>0</v>
      </c>
      <c r="Q266" s="196">
        <v>0</v>
      </c>
      <c r="R266" s="196">
        <f>Q266*H266</f>
        <v>0</v>
      </c>
      <c r="S266" s="196">
        <v>0</v>
      </c>
      <c r="T266" s="197">
        <f>S266*H266</f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98" t="s">
        <v>340</v>
      </c>
      <c r="AT266" s="198" t="s">
        <v>138</v>
      </c>
      <c r="AU266" s="198" t="s">
        <v>84</v>
      </c>
      <c r="AY266" s="16" t="s">
        <v>134</v>
      </c>
      <c r="BE266" s="199">
        <f>IF(N266="základní",J266,0)</f>
        <v>0</v>
      </c>
      <c r="BF266" s="199">
        <f>IF(N266="snížená",J266,0)</f>
        <v>0</v>
      </c>
      <c r="BG266" s="199">
        <f>IF(N266="zákl. přenesená",J266,0)</f>
        <v>0</v>
      </c>
      <c r="BH266" s="199">
        <f>IF(N266="sníž. přenesená",J266,0)</f>
        <v>0</v>
      </c>
      <c r="BI266" s="199">
        <f>IF(N266="nulová",J266,0)</f>
        <v>0</v>
      </c>
      <c r="BJ266" s="16" t="s">
        <v>82</v>
      </c>
      <c r="BK266" s="199">
        <f>ROUND(I266*H266,2)</f>
        <v>0</v>
      </c>
      <c r="BL266" s="16" t="s">
        <v>340</v>
      </c>
      <c r="BM266" s="198" t="s">
        <v>629</v>
      </c>
    </row>
    <row r="267" spans="2:63" s="12" customFormat="1" ht="25.95" customHeight="1">
      <c r="B267" s="170"/>
      <c r="C267" s="171"/>
      <c r="D267" s="172" t="s">
        <v>73</v>
      </c>
      <c r="E267" s="173" t="s">
        <v>630</v>
      </c>
      <c r="F267" s="173" t="s">
        <v>631</v>
      </c>
      <c r="G267" s="171"/>
      <c r="H267" s="171"/>
      <c r="I267" s="174"/>
      <c r="J267" s="175">
        <f>BK267</f>
        <v>0</v>
      </c>
      <c r="K267" s="171"/>
      <c r="L267" s="176"/>
      <c r="M267" s="177"/>
      <c r="N267" s="178"/>
      <c r="O267" s="178"/>
      <c r="P267" s="179">
        <f>SUM(P268:P277)</f>
        <v>0</v>
      </c>
      <c r="Q267" s="178"/>
      <c r="R267" s="179">
        <f>SUM(R268:R277)</f>
        <v>0</v>
      </c>
      <c r="S267" s="178"/>
      <c r="T267" s="180">
        <f>SUM(T268:T277)</f>
        <v>0</v>
      </c>
      <c r="AR267" s="181" t="s">
        <v>142</v>
      </c>
      <c r="AT267" s="182" t="s">
        <v>73</v>
      </c>
      <c r="AU267" s="182" t="s">
        <v>74</v>
      </c>
      <c r="AY267" s="181" t="s">
        <v>134</v>
      </c>
      <c r="BK267" s="183">
        <f>SUM(BK268:BK277)</f>
        <v>0</v>
      </c>
    </row>
    <row r="268" spans="1:65" s="2" customFormat="1" ht="21.75" customHeight="1">
      <c r="A268" s="33"/>
      <c r="B268" s="34"/>
      <c r="C268" s="186" t="s">
        <v>632</v>
      </c>
      <c r="D268" s="186" t="s">
        <v>138</v>
      </c>
      <c r="E268" s="187" t="s">
        <v>633</v>
      </c>
      <c r="F268" s="188" t="s">
        <v>634</v>
      </c>
      <c r="G268" s="189" t="s">
        <v>162</v>
      </c>
      <c r="H268" s="190">
        <v>1540</v>
      </c>
      <c r="I268" s="191"/>
      <c r="J268" s="192">
        <f aca="true" t="shared" si="60" ref="J268:J277">ROUND(I268*H268,2)</f>
        <v>0</v>
      </c>
      <c r="K268" s="193"/>
      <c r="L268" s="38"/>
      <c r="M268" s="194" t="s">
        <v>1</v>
      </c>
      <c r="N268" s="195" t="s">
        <v>39</v>
      </c>
      <c r="O268" s="70"/>
      <c r="P268" s="196">
        <f aca="true" t="shared" si="61" ref="P268:P277">O268*H268</f>
        <v>0</v>
      </c>
      <c r="Q268" s="196">
        <v>0</v>
      </c>
      <c r="R268" s="196">
        <f aca="true" t="shared" si="62" ref="R268:R277">Q268*H268</f>
        <v>0</v>
      </c>
      <c r="S268" s="196">
        <v>0</v>
      </c>
      <c r="T268" s="197">
        <f aca="true" t="shared" si="63" ref="T268:T277">S268*H268</f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98" t="s">
        <v>142</v>
      </c>
      <c r="AT268" s="198" t="s">
        <v>138</v>
      </c>
      <c r="AU268" s="198" t="s">
        <v>82</v>
      </c>
      <c r="AY268" s="16" t="s">
        <v>134</v>
      </c>
      <c r="BE268" s="199">
        <f aca="true" t="shared" si="64" ref="BE268:BE277">IF(N268="základní",J268,0)</f>
        <v>0</v>
      </c>
      <c r="BF268" s="199">
        <f aca="true" t="shared" si="65" ref="BF268:BF277">IF(N268="snížená",J268,0)</f>
        <v>0</v>
      </c>
      <c r="BG268" s="199">
        <f aca="true" t="shared" si="66" ref="BG268:BG277">IF(N268="zákl. přenesená",J268,0)</f>
        <v>0</v>
      </c>
      <c r="BH268" s="199">
        <f aca="true" t="shared" si="67" ref="BH268:BH277">IF(N268="sníž. přenesená",J268,0)</f>
        <v>0</v>
      </c>
      <c r="BI268" s="199">
        <f aca="true" t="shared" si="68" ref="BI268:BI277">IF(N268="nulová",J268,0)</f>
        <v>0</v>
      </c>
      <c r="BJ268" s="16" t="s">
        <v>82</v>
      </c>
      <c r="BK268" s="199">
        <f aca="true" t="shared" si="69" ref="BK268:BK277">ROUND(I268*H268,2)</f>
        <v>0</v>
      </c>
      <c r="BL268" s="16" t="s">
        <v>142</v>
      </c>
      <c r="BM268" s="198" t="s">
        <v>635</v>
      </c>
    </row>
    <row r="269" spans="1:65" s="2" customFormat="1" ht="16.5" customHeight="1">
      <c r="A269" s="33"/>
      <c r="B269" s="34"/>
      <c r="C269" s="186" t="s">
        <v>636</v>
      </c>
      <c r="D269" s="186" t="s">
        <v>138</v>
      </c>
      <c r="E269" s="187" t="s">
        <v>637</v>
      </c>
      <c r="F269" s="188" t="s">
        <v>638</v>
      </c>
      <c r="G269" s="189" t="s">
        <v>1</v>
      </c>
      <c r="H269" s="190">
        <v>1540</v>
      </c>
      <c r="I269" s="191"/>
      <c r="J269" s="192">
        <f t="shared" si="60"/>
        <v>0</v>
      </c>
      <c r="K269" s="193"/>
      <c r="L269" s="38"/>
      <c r="M269" s="194" t="s">
        <v>1</v>
      </c>
      <c r="N269" s="195" t="s">
        <v>39</v>
      </c>
      <c r="O269" s="70"/>
      <c r="P269" s="196">
        <f t="shared" si="61"/>
        <v>0</v>
      </c>
      <c r="Q269" s="196">
        <v>0</v>
      </c>
      <c r="R269" s="196">
        <f t="shared" si="62"/>
        <v>0</v>
      </c>
      <c r="S269" s="196">
        <v>0</v>
      </c>
      <c r="T269" s="197">
        <f t="shared" si="63"/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98" t="s">
        <v>142</v>
      </c>
      <c r="AT269" s="198" t="s">
        <v>138</v>
      </c>
      <c r="AU269" s="198" t="s">
        <v>82</v>
      </c>
      <c r="AY269" s="16" t="s">
        <v>134</v>
      </c>
      <c r="BE269" s="199">
        <f t="shared" si="64"/>
        <v>0</v>
      </c>
      <c r="BF269" s="199">
        <f t="shared" si="65"/>
        <v>0</v>
      </c>
      <c r="BG269" s="199">
        <f t="shared" si="66"/>
        <v>0</v>
      </c>
      <c r="BH269" s="199">
        <f t="shared" si="67"/>
        <v>0</v>
      </c>
      <c r="BI269" s="199">
        <f t="shared" si="68"/>
        <v>0</v>
      </c>
      <c r="BJ269" s="16" t="s">
        <v>82</v>
      </c>
      <c r="BK269" s="199">
        <f t="shared" si="69"/>
        <v>0</v>
      </c>
      <c r="BL269" s="16" t="s">
        <v>142</v>
      </c>
      <c r="BM269" s="198" t="s">
        <v>639</v>
      </c>
    </row>
    <row r="270" spans="1:65" s="2" customFormat="1" ht="16.5" customHeight="1">
      <c r="A270" s="33"/>
      <c r="B270" s="34"/>
      <c r="C270" s="186" t="s">
        <v>640</v>
      </c>
      <c r="D270" s="186" t="s">
        <v>138</v>
      </c>
      <c r="E270" s="187" t="s">
        <v>641</v>
      </c>
      <c r="F270" s="188" t="s">
        <v>642</v>
      </c>
      <c r="G270" s="189" t="s">
        <v>162</v>
      </c>
      <c r="H270" s="190">
        <v>660</v>
      </c>
      <c r="I270" s="191"/>
      <c r="J270" s="192">
        <f t="shared" si="60"/>
        <v>0</v>
      </c>
      <c r="K270" s="193"/>
      <c r="L270" s="38"/>
      <c r="M270" s="194" t="s">
        <v>1</v>
      </c>
      <c r="N270" s="195" t="s">
        <v>39</v>
      </c>
      <c r="O270" s="70"/>
      <c r="P270" s="196">
        <f t="shared" si="61"/>
        <v>0</v>
      </c>
      <c r="Q270" s="196">
        <v>0</v>
      </c>
      <c r="R270" s="196">
        <f t="shared" si="62"/>
        <v>0</v>
      </c>
      <c r="S270" s="196">
        <v>0</v>
      </c>
      <c r="T270" s="197">
        <f t="shared" si="63"/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198" t="s">
        <v>142</v>
      </c>
      <c r="AT270" s="198" t="s">
        <v>138</v>
      </c>
      <c r="AU270" s="198" t="s">
        <v>82</v>
      </c>
      <c r="AY270" s="16" t="s">
        <v>134</v>
      </c>
      <c r="BE270" s="199">
        <f t="shared" si="64"/>
        <v>0</v>
      </c>
      <c r="BF270" s="199">
        <f t="shared" si="65"/>
        <v>0</v>
      </c>
      <c r="BG270" s="199">
        <f t="shared" si="66"/>
        <v>0</v>
      </c>
      <c r="BH270" s="199">
        <f t="shared" si="67"/>
        <v>0</v>
      </c>
      <c r="BI270" s="199">
        <f t="shared" si="68"/>
        <v>0</v>
      </c>
      <c r="BJ270" s="16" t="s">
        <v>82</v>
      </c>
      <c r="BK270" s="199">
        <f t="shared" si="69"/>
        <v>0</v>
      </c>
      <c r="BL270" s="16" t="s">
        <v>142</v>
      </c>
      <c r="BM270" s="198" t="s">
        <v>643</v>
      </c>
    </row>
    <row r="271" spans="1:65" s="2" customFormat="1" ht="16.5" customHeight="1">
      <c r="A271" s="33"/>
      <c r="B271" s="34"/>
      <c r="C271" s="186" t="s">
        <v>644</v>
      </c>
      <c r="D271" s="186" t="s">
        <v>138</v>
      </c>
      <c r="E271" s="187" t="s">
        <v>645</v>
      </c>
      <c r="F271" s="188" t="s">
        <v>646</v>
      </c>
      <c r="G271" s="189" t="s">
        <v>162</v>
      </c>
      <c r="H271" s="190">
        <v>1540</v>
      </c>
      <c r="I271" s="191"/>
      <c r="J271" s="192">
        <f t="shared" si="60"/>
        <v>0</v>
      </c>
      <c r="K271" s="193"/>
      <c r="L271" s="38"/>
      <c r="M271" s="194" t="s">
        <v>1</v>
      </c>
      <c r="N271" s="195" t="s">
        <v>39</v>
      </c>
      <c r="O271" s="70"/>
      <c r="P271" s="196">
        <f t="shared" si="61"/>
        <v>0</v>
      </c>
      <c r="Q271" s="196">
        <v>0</v>
      </c>
      <c r="R271" s="196">
        <f t="shared" si="62"/>
        <v>0</v>
      </c>
      <c r="S271" s="196">
        <v>0</v>
      </c>
      <c r="T271" s="197">
        <f t="shared" si="63"/>
        <v>0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198" t="s">
        <v>142</v>
      </c>
      <c r="AT271" s="198" t="s">
        <v>138</v>
      </c>
      <c r="AU271" s="198" t="s">
        <v>82</v>
      </c>
      <c r="AY271" s="16" t="s">
        <v>134</v>
      </c>
      <c r="BE271" s="199">
        <f t="shared" si="64"/>
        <v>0</v>
      </c>
      <c r="BF271" s="199">
        <f t="shared" si="65"/>
        <v>0</v>
      </c>
      <c r="BG271" s="199">
        <f t="shared" si="66"/>
        <v>0</v>
      </c>
      <c r="BH271" s="199">
        <f t="shared" si="67"/>
        <v>0</v>
      </c>
      <c r="BI271" s="199">
        <f t="shared" si="68"/>
        <v>0</v>
      </c>
      <c r="BJ271" s="16" t="s">
        <v>82</v>
      </c>
      <c r="BK271" s="199">
        <f t="shared" si="69"/>
        <v>0</v>
      </c>
      <c r="BL271" s="16" t="s">
        <v>142</v>
      </c>
      <c r="BM271" s="198" t="s">
        <v>647</v>
      </c>
    </row>
    <row r="272" spans="1:65" s="2" customFormat="1" ht="21.75" customHeight="1">
      <c r="A272" s="33"/>
      <c r="B272" s="34"/>
      <c r="C272" s="186" t="s">
        <v>648</v>
      </c>
      <c r="D272" s="186" t="s">
        <v>138</v>
      </c>
      <c r="E272" s="187" t="s">
        <v>649</v>
      </c>
      <c r="F272" s="188" t="s">
        <v>650</v>
      </c>
      <c r="G272" s="189" t="s">
        <v>152</v>
      </c>
      <c r="H272" s="190">
        <v>150</v>
      </c>
      <c r="I272" s="191"/>
      <c r="J272" s="192">
        <f t="shared" si="60"/>
        <v>0</v>
      </c>
      <c r="K272" s="193"/>
      <c r="L272" s="38"/>
      <c r="M272" s="194" t="s">
        <v>1</v>
      </c>
      <c r="N272" s="195" t="s">
        <v>39</v>
      </c>
      <c r="O272" s="70"/>
      <c r="P272" s="196">
        <f t="shared" si="61"/>
        <v>0</v>
      </c>
      <c r="Q272" s="196">
        <v>0</v>
      </c>
      <c r="R272" s="196">
        <f t="shared" si="62"/>
        <v>0</v>
      </c>
      <c r="S272" s="196">
        <v>0</v>
      </c>
      <c r="T272" s="197">
        <f t="shared" si="63"/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198" t="s">
        <v>142</v>
      </c>
      <c r="AT272" s="198" t="s">
        <v>138</v>
      </c>
      <c r="AU272" s="198" t="s">
        <v>82</v>
      </c>
      <c r="AY272" s="16" t="s">
        <v>134</v>
      </c>
      <c r="BE272" s="199">
        <f t="shared" si="64"/>
        <v>0</v>
      </c>
      <c r="BF272" s="199">
        <f t="shared" si="65"/>
        <v>0</v>
      </c>
      <c r="BG272" s="199">
        <f t="shared" si="66"/>
        <v>0</v>
      </c>
      <c r="BH272" s="199">
        <f t="shared" si="67"/>
        <v>0</v>
      </c>
      <c r="BI272" s="199">
        <f t="shared" si="68"/>
        <v>0</v>
      </c>
      <c r="BJ272" s="16" t="s">
        <v>82</v>
      </c>
      <c r="BK272" s="199">
        <f t="shared" si="69"/>
        <v>0</v>
      </c>
      <c r="BL272" s="16" t="s">
        <v>142</v>
      </c>
      <c r="BM272" s="198" t="s">
        <v>651</v>
      </c>
    </row>
    <row r="273" spans="1:65" s="2" customFormat="1" ht="21.75" customHeight="1">
      <c r="A273" s="33"/>
      <c r="B273" s="34"/>
      <c r="C273" s="186" t="s">
        <v>652</v>
      </c>
      <c r="D273" s="186" t="s">
        <v>138</v>
      </c>
      <c r="E273" s="187" t="s">
        <v>653</v>
      </c>
      <c r="F273" s="188" t="s">
        <v>654</v>
      </c>
      <c r="G273" s="189" t="s">
        <v>147</v>
      </c>
      <c r="H273" s="190">
        <v>0.3</v>
      </c>
      <c r="I273" s="191"/>
      <c r="J273" s="192">
        <f t="shared" si="60"/>
        <v>0</v>
      </c>
      <c r="K273" s="193"/>
      <c r="L273" s="38"/>
      <c r="M273" s="194" t="s">
        <v>1</v>
      </c>
      <c r="N273" s="195" t="s">
        <v>39</v>
      </c>
      <c r="O273" s="70"/>
      <c r="P273" s="196">
        <f t="shared" si="61"/>
        <v>0</v>
      </c>
      <c r="Q273" s="196">
        <v>0</v>
      </c>
      <c r="R273" s="196">
        <f t="shared" si="62"/>
        <v>0</v>
      </c>
      <c r="S273" s="196">
        <v>0</v>
      </c>
      <c r="T273" s="197">
        <f t="shared" si="63"/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98" t="s">
        <v>142</v>
      </c>
      <c r="AT273" s="198" t="s">
        <v>138</v>
      </c>
      <c r="AU273" s="198" t="s">
        <v>82</v>
      </c>
      <c r="AY273" s="16" t="s">
        <v>134</v>
      </c>
      <c r="BE273" s="199">
        <f t="shared" si="64"/>
        <v>0</v>
      </c>
      <c r="BF273" s="199">
        <f t="shared" si="65"/>
        <v>0</v>
      </c>
      <c r="BG273" s="199">
        <f t="shared" si="66"/>
        <v>0</v>
      </c>
      <c r="BH273" s="199">
        <f t="shared" si="67"/>
        <v>0</v>
      </c>
      <c r="BI273" s="199">
        <f t="shared" si="68"/>
        <v>0</v>
      </c>
      <c r="BJ273" s="16" t="s">
        <v>82</v>
      </c>
      <c r="BK273" s="199">
        <f t="shared" si="69"/>
        <v>0</v>
      </c>
      <c r="BL273" s="16" t="s">
        <v>142</v>
      </c>
      <c r="BM273" s="198" t="s">
        <v>655</v>
      </c>
    </row>
    <row r="274" spans="1:65" s="2" customFormat="1" ht="33" customHeight="1">
      <c r="A274" s="33"/>
      <c r="B274" s="34"/>
      <c r="C274" s="186" t="s">
        <v>656</v>
      </c>
      <c r="D274" s="186" t="s">
        <v>138</v>
      </c>
      <c r="E274" s="187" t="s">
        <v>657</v>
      </c>
      <c r="F274" s="188" t="s">
        <v>658</v>
      </c>
      <c r="G274" s="189" t="s">
        <v>398</v>
      </c>
      <c r="H274" s="190">
        <v>1.62</v>
      </c>
      <c r="I274" s="191"/>
      <c r="J274" s="192">
        <f t="shared" si="60"/>
        <v>0</v>
      </c>
      <c r="K274" s="193"/>
      <c r="L274" s="38"/>
      <c r="M274" s="194" t="s">
        <v>1</v>
      </c>
      <c r="N274" s="195" t="s">
        <v>39</v>
      </c>
      <c r="O274" s="70"/>
      <c r="P274" s="196">
        <f t="shared" si="61"/>
        <v>0</v>
      </c>
      <c r="Q274" s="196">
        <v>0</v>
      </c>
      <c r="R274" s="196">
        <f t="shared" si="62"/>
        <v>0</v>
      </c>
      <c r="S274" s="196">
        <v>0</v>
      </c>
      <c r="T274" s="197">
        <f t="shared" si="63"/>
        <v>0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198" t="s">
        <v>142</v>
      </c>
      <c r="AT274" s="198" t="s">
        <v>138</v>
      </c>
      <c r="AU274" s="198" t="s">
        <v>82</v>
      </c>
      <c r="AY274" s="16" t="s">
        <v>134</v>
      </c>
      <c r="BE274" s="199">
        <f t="shared" si="64"/>
        <v>0</v>
      </c>
      <c r="BF274" s="199">
        <f t="shared" si="65"/>
        <v>0</v>
      </c>
      <c r="BG274" s="199">
        <f t="shared" si="66"/>
        <v>0</v>
      </c>
      <c r="BH274" s="199">
        <f t="shared" si="67"/>
        <v>0</v>
      </c>
      <c r="BI274" s="199">
        <f t="shared" si="68"/>
        <v>0</v>
      </c>
      <c r="BJ274" s="16" t="s">
        <v>82</v>
      </c>
      <c r="BK274" s="199">
        <f t="shared" si="69"/>
        <v>0</v>
      </c>
      <c r="BL274" s="16" t="s">
        <v>142</v>
      </c>
      <c r="BM274" s="198" t="s">
        <v>659</v>
      </c>
    </row>
    <row r="275" spans="1:65" s="2" customFormat="1" ht="21.75" customHeight="1">
      <c r="A275" s="33"/>
      <c r="B275" s="34"/>
      <c r="C275" s="186" t="s">
        <v>660</v>
      </c>
      <c r="D275" s="186" t="s">
        <v>138</v>
      </c>
      <c r="E275" s="187" t="s">
        <v>661</v>
      </c>
      <c r="F275" s="188" t="s">
        <v>662</v>
      </c>
      <c r="G275" s="189" t="s">
        <v>398</v>
      </c>
      <c r="H275" s="190">
        <v>1.62</v>
      </c>
      <c r="I275" s="191"/>
      <c r="J275" s="192">
        <f t="shared" si="60"/>
        <v>0</v>
      </c>
      <c r="K275" s="193"/>
      <c r="L275" s="38"/>
      <c r="M275" s="194" t="s">
        <v>1</v>
      </c>
      <c r="N275" s="195" t="s">
        <v>39</v>
      </c>
      <c r="O275" s="70"/>
      <c r="P275" s="196">
        <f t="shared" si="61"/>
        <v>0</v>
      </c>
      <c r="Q275" s="196">
        <v>0</v>
      </c>
      <c r="R275" s="196">
        <f t="shared" si="62"/>
        <v>0</v>
      </c>
      <c r="S275" s="196">
        <v>0</v>
      </c>
      <c r="T275" s="197">
        <f t="shared" si="63"/>
        <v>0</v>
      </c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R275" s="198" t="s">
        <v>142</v>
      </c>
      <c r="AT275" s="198" t="s">
        <v>138</v>
      </c>
      <c r="AU275" s="198" t="s">
        <v>82</v>
      </c>
      <c r="AY275" s="16" t="s">
        <v>134</v>
      </c>
      <c r="BE275" s="199">
        <f t="shared" si="64"/>
        <v>0</v>
      </c>
      <c r="BF275" s="199">
        <f t="shared" si="65"/>
        <v>0</v>
      </c>
      <c r="BG275" s="199">
        <f t="shared" si="66"/>
        <v>0</v>
      </c>
      <c r="BH275" s="199">
        <f t="shared" si="67"/>
        <v>0</v>
      </c>
      <c r="BI275" s="199">
        <f t="shared" si="68"/>
        <v>0</v>
      </c>
      <c r="BJ275" s="16" t="s">
        <v>82</v>
      </c>
      <c r="BK275" s="199">
        <f t="shared" si="69"/>
        <v>0</v>
      </c>
      <c r="BL275" s="16" t="s">
        <v>142</v>
      </c>
      <c r="BM275" s="198" t="s">
        <v>663</v>
      </c>
    </row>
    <row r="276" spans="1:65" s="2" customFormat="1" ht="21.75" customHeight="1">
      <c r="A276" s="33"/>
      <c r="B276" s="34"/>
      <c r="C276" s="186" t="s">
        <v>664</v>
      </c>
      <c r="D276" s="186" t="s">
        <v>138</v>
      </c>
      <c r="E276" s="187" t="s">
        <v>665</v>
      </c>
      <c r="F276" s="188" t="s">
        <v>666</v>
      </c>
      <c r="G276" s="189" t="s">
        <v>398</v>
      </c>
      <c r="H276" s="190">
        <v>32.4</v>
      </c>
      <c r="I276" s="191"/>
      <c r="J276" s="192">
        <f t="shared" si="60"/>
        <v>0</v>
      </c>
      <c r="K276" s="193"/>
      <c r="L276" s="38"/>
      <c r="M276" s="194" t="s">
        <v>1</v>
      </c>
      <c r="N276" s="195" t="s">
        <v>39</v>
      </c>
      <c r="O276" s="70"/>
      <c r="P276" s="196">
        <f t="shared" si="61"/>
        <v>0</v>
      </c>
      <c r="Q276" s="196">
        <v>0</v>
      </c>
      <c r="R276" s="196">
        <f t="shared" si="62"/>
        <v>0</v>
      </c>
      <c r="S276" s="196">
        <v>0</v>
      </c>
      <c r="T276" s="197">
        <f t="shared" si="63"/>
        <v>0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198" t="s">
        <v>142</v>
      </c>
      <c r="AT276" s="198" t="s">
        <v>138</v>
      </c>
      <c r="AU276" s="198" t="s">
        <v>82</v>
      </c>
      <c r="AY276" s="16" t="s">
        <v>134</v>
      </c>
      <c r="BE276" s="199">
        <f t="shared" si="64"/>
        <v>0</v>
      </c>
      <c r="BF276" s="199">
        <f t="shared" si="65"/>
        <v>0</v>
      </c>
      <c r="BG276" s="199">
        <f t="shared" si="66"/>
        <v>0</v>
      </c>
      <c r="BH276" s="199">
        <f t="shared" si="67"/>
        <v>0</v>
      </c>
      <c r="BI276" s="199">
        <f t="shared" si="68"/>
        <v>0</v>
      </c>
      <c r="BJ276" s="16" t="s">
        <v>82</v>
      </c>
      <c r="BK276" s="199">
        <f t="shared" si="69"/>
        <v>0</v>
      </c>
      <c r="BL276" s="16" t="s">
        <v>142</v>
      </c>
      <c r="BM276" s="198" t="s">
        <v>667</v>
      </c>
    </row>
    <row r="277" spans="1:65" s="2" customFormat="1" ht="33" customHeight="1">
      <c r="A277" s="33"/>
      <c r="B277" s="34"/>
      <c r="C277" s="186" t="s">
        <v>668</v>
      </c>
      <c r="D277" s="186" t="s">
        <v>138</v>
      </c>
      <c r="E277" s="187" t="s">
        <v>669</v>
      </c>
      <c r="F277" s="188" t="s">
        <v>670</v>
      </c>
      <c r="G277" s="189" t="s">
        <v>398</v>
      </c>
      <c r="H277" s="190">
        <v>1.62</v>
      </c>
      <c r="I277" s="191"/>
      <c r="J277" s="192">
        <f t="shared" si="60"/>
        <v>0</v>
      </c>
      <c r="K277" s="193"/>
      <c r="L277" s="38"/>
      <c r="M277" s="235" t="s">
        <v>1</v>
      </c>
      <c r="N277" s="236" t="s">
        <v>39</v>
      </c>
      <c r="O277" s="237"/>
      <c r="P277" s="238">
        <f t="shared" si="61"/>
        <v>0</v>
      </c>
      <c r="Q277" s="238">
        <v>0</v>
      </c>
      <c r="R277" s="238">
        <f t="shared" si="62"/>
        <v>0</v>
      </c>
      <c r="S277" s="238">
        <v>0</v>
      </c>
      <c r="T277" s="239">
        <f t="shared" si="63"/>
        <v>0</v>
      </c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R277" s="198" t="s">
        <v>142</v>
      </c>
      <c r="AT277" s="198" t="s">
        <v>138</v>
      </c>
      <c r="AU277" s="198" t="s">
        <v>82</v>
      </c>
      <c r="AY277" s="16" t="s">
        <v>134</v>
      </c>
      <c r="BE277" s="199">
        <f t="shared" si="64"/>
        <v>0</v>
      </c>
      <c r="BF277" s="199">
        <f t="shared" si="65"/>
        <v>0</v>
      </c>
      <c r="BG277" s="199">
        <f t="shared" si="66"/>
        <v>0</v>
      </c>
      <c r="BH277" s="199">
        <f t="shared" si="67"/>
        <v>0</v>
      </c>
      <c r="BI277" s="199">
        <f t="shared" si="68"/>
        <v>0</v>
      </c>
      <c r="BJ277" s="16" t="s">
        <v>82</v>
      </c>
      <c r="BK277" s="199">
        <f t="shared" si="69"/>
        <v>0</v>
      </c>
      <c r="BL277" s="16" t="s">
        <v>142</v>
      </c>
      <c r="BM277" s="198" t="s">
        <v>671</v>
      </c>
    </row>
    <row r="278" spans="1:31" s="2" customFormat="1" ht="6.9" customHeight="1">
      <c r="A278" s="33"/>
      <c r="B278" s="53"/>
      <c r="C278" s="54"/>
      <c r="D278" s="54"/>
      <c r="E278" s="54"/>
      <c r="F278" s="54"/>
      <c r="G278" s="54"/>
      <c r="H278" s="54"/>
      <c r="I278" s="54"/>
      <c r="J278" s="54"/>
      <c r="K278" s="54"/>
      <c r="L278" s="38"/>
      <c r="M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</row>
  </sheetData>
  <sheetProtection algorithmName="SHA-512" hashValue="H/KbWqrt7g4vYo9BdMLDCvMbtCb67nPej6J254Us6oLQJU3LIMEa6sZMyScmDttnpSPZqIFJ0UK9oDnusa44og==" saltValue="x8dR0M3ZssyKV5yUYckTThFxgNchgu28WIK4huw6Q9dnOn1LvmBrMG4Q+zGtNFw7dcO2Pbw+0LfvcckN7YPZgQ==" spinCount="100000" sheet="1" objects="1" scenarios="1" formatColumns="0" formatRows="0" autoFilter="0"/>
  <autoFilter ref="C132:K277"/>
  <mergeCells count="9">
    <mergeCell ref="E87:H87"/>
    <mergeCell ref="E123:H123"/>
    <mergeCell ref="E125:H12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27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AT2" s="16" t="s">
        <v>87</v>
      </c>
    </row>
    <row r="3" spans="2:46" s="1" customFormat="1" ht="6.9" customHeight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9"/>
      <c r="AT3" s="16" t="s">
        <v>84</v>
      </c>
    </row>
    <row r="4" spans="2:46" s="1" customFormat="1" ht="24.9" customHeight="1">
      <c r="B4" s="19"/>
      <c r="D4" s="109" t="s">
        <v>94</v>
      </c>
      <c r="L4" s="19"/>
      <c r="M4" s="110" t="s">
        <v>10</v>
      </c>
      <c r="AT4" s="16" t="s">
        <v>4</v>
      </c>
    </row>
    <row r="5" spans="2:12" s="1" customFormat="1" ht="6.9" customHeight="1">
      <c r="B5" s="19"/>
      <c r="L5" s="19"/>
    </row>
    <row r="6" spans="2:12" s="1" customFormat="1" ht="12" customHeight="1">
      <c r="B6" s="19"/>
      <c r="D6" s="111" t="s">
        <v>16</v>
      </c>
      <c r="L6" s="19"/>
    </row>
    <row r="7" spans="2:12" s="1" customFormat="1" ht="16.5" customHeight="1">
      <c r="B7" s="19"/>
      <c r="E7" s="286" t="str">
        <f>'Rekapitulace stavby'!K6</f>
        <v>SŠ Albrechtova Český Těšín</v>
      </c>
      <c r="F7" s="287"/>
      <c r="G7" s="287"/>
      <c r="H7" s="287"/>
      <c r="L7" s="19"/>
    </row>
    <row r="8" spans="1:31" s="2" customFormat="1" ht="12" customHeight="1">
      <c r="A8" s="33"/>
      <c r="B8" s="38"/>
      <c r="C8" s="33"/>
      <c r="D8" s="111" t="s">
        <v>95</v>
      </c>
      <c r="E8" s="33"/>
      <c r="F8" s="33"/>
      <c r="G8" s="33"/>
      <c r="H8" s="33"/>
      <c r="I8" s="3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8"/>
      <c r="C9" s="33"/>
      <c r="D9" s="33"/>
      <c r="E9" s="288" t="s">
        <v>672</v>
      </c>
      <c r="F9" s="289"/>
      <c r="G9" s="289"/>
      <c r="H9" s="289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11" t="s">
        <v>18</v>
      </c>
      <c r="E11" s="33"/>
      <c r="F11" s="112" t="s">
        <v>1</v>
      </c>
      <c r="G11" s="33"/>
      <c r="H11" s="33"/>
      <c r="I11" s="111" t="s">
        <v>19</v>
      </c>
      <c r="J11" s="112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11" t="s">
        <v>20</v>
      </c>
      <c r="E12" s="33"/>
      <c r="F12" s="112" t="s">
        <v>21</v>
      </c>
      <c r="G12" s="33"/>
      <c r="H12" s="33"/>
      <c r="I12" s="111" t="s">
        <v>22</v>
      </c>
      <c r="J12" s="113" t="str">
        <f>'Rekapitulace stavby'!AN8</f>
        <v>26. 4. 2021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8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11" t="s">
        <v>24</v>
      </c>
      <c r="E14" s="33"/>
      <c r="F14" s="33"/>
      <c r="G14" s="33"/>
      <c r="H14" s="33"/>
      <c r="I14" s="111" t="s">
        <v>25</v>
      </c>
      <c r="J14" s="112" t="s">
        <v>1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12" t="s">
        <v>26</v>
      </c>
      <c r="F15" s="33"/>
      <c r="G15" s="33"/>
      <c r="H15" s="33"/>
      <c r="I15" s="111" t="s">
        <v>27</v>
      </c>
      <c r="J15" s="112" t="s">
        <v>1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11" t="s">
        <v>28</v>
      </c>
      <c r="E17" s="33"/>
      <c r="F17" s="33"/>
      <c r="G17" s="33"/>
      <c r="H17" s="33"/>
      <c r="I17" s="111" t="s">
        <v>25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290" t="str">
        <f>'Rekapitulace stavby'!E14</f>
        <v>Vyplň údaj</v>
      </c>
      <c r="F18" s="291"/>
      <c r="G18" s="291"/>
      <c r="H18" s="291"/>
      <c r="I18" s="111" t="s">
        <v>27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11" t="s">
        <v>30</v>
      </c>
      <c r="E20" s="33"/>
      <c r="F20" s="33"/>
      <c r="G20" s="33"/>
      <c r="H20" s="33"/>
      <c r="I20" s="111" t="s">
        <v>25</v>
      </c>
      <c r="J20" s="112" t="str">
        <f>IF('Rekapitulace stavby'!AN16="","",'Rekapitulace stavby'!AN16)</f>
        <v/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12" t="str">
        <f>IF('Rekapitulace stavby'!E17="","",'Rekapitulace stavby'!E17)</f>
        <v xml:space="preserve"> </v>
      </c>
      <c r="F21" s="33"/>
      <c r="G21" s="33"/>
      <c r="H21" s="33"/>
      <c r="I21" s="111" t="s">
        <v>27</v>
      </c>
      <c r="J21" s="112" t="str">
        <f>IF('Rekapitulace stavby'!AN17="","",'Rekapitulace stavby'!AN17)</f>
        <v/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11" t="s">
        <v>32</v>
      </c>
      <c r="E23" s="33"/>
      <c r="F23" s="33"/>
      <c r="G23" s="33"/>
      <c r="H23" s="33"/>
      <c r="I23" s="111" t="s">
        <v>25</v>
      </c>
      <c r="J23" s="112" t="str">
        <f>IF('Rekapitulace stavby'!AN19="","",'Rekapitulace stavby'!AN19)</f>
        <v/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12" t="str">
        <f>IF('Rekapitulace stavby'!E20="","",'Rekapitulace stavby'!E20)</f>
        <v xml:space="preserve"> </v>
      </c>
      <c r="F24" s="33"/>
      <c r="G24" s="33"/>
      <c r="H24" s="33"/>
      <c r="I24" s="111" t="s">
        <v>27</v>
      </c>
      <c r="J24" s="112" t="str">
        <f>IF('Rekapitulace stavby'!AN20="","",'Rekapitulace stavby'!AN20)</f>
        <v/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11" t="s">
        <v>33</v>
      </c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4"/>
      <c r="B27" s="115"/>
      <c r="C27" s="114"/>
      <c r="D27" s="114"/>
      <c r="E27" s="292" t="s">
        <v>1</v>
      </c>
      <c r="F27" s="292"/>
      <c r="G27" s="292"/>
      <c r="H27" s="292"/>
      <c r="I27" s="114"/>
      <c r="J27" s="114"/>
      <c r="K27" s="114"/>
      <c r="L27" s="116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2" customFormat="1" ht="6.9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8"/>
      <c r="C29" s="33"/>
      <c r="D29" s="117"/>
      <c r="E29" s="117"/>
      <c r="F29" s="117"/>
      <c r="G29" s="117"/>
      <c r="H29" s="117"/>
      <c r="I29" s="117"/>
      <c r="J29" s="117"/>
      <c r="K29" s="117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8" t="s">
        <v>34</v>
      </c>
      <c r="E30" s="33"/>
      <c r="F30" s="33"/>
      <c r="G30" s="33"/>
      <c r="H30" s="33"/>
      <c r="I30" s="33"/>
      <c r="J30" s="119">
        <f>ROUND(J133,2)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8"/>
      <c r="C31" s="33"/>
      <c r="D31" s="117"/>
      <c r="E31" s="117"/>
      <c r="F31" s="117"/>
      <c r="G31" s="117"/>
      <c r="H31" s="117"/>
      <c r="I31" s="117"/>
      <c r="J31" s="117"/>
      <c r="K31" s="117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8"/>
      <c r="C32" s="33"/>
      <c r="D32" s="33"/>
      <c r="E32" s="33"/>
      <c r="F32" s="120" t="s">
        <v>36</v>
      </c>
      <c r="G32" s="33"/>
      <c r="H32" s="33"/>
      <c r="I32" s="120" t="s">
        <v>35</v>
      </c>
      <c r="J32" s="120" t="s">
        <v>37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8"/>
      <c r="C33" s="33"/>
      <c r="D33" s="121" t="s">
        <v>38</v>
      </c>
      <c r="E33" s="111" t="s">
        <v>39</v>
      </c>
      <c r="F33" s="122">
        <f>ROUND((SUM(BE133:BE278)),2)</f>
        <v>0</v>
      </c>
      <c r="G33" s="33"/>
      <c r="H33" s="33"/>
      <c r="I33" s="123">
        <v>0.21</v>
      </c>
      <c r="J33" s="122">
        <f>ROUND(((SUM(BE133:BE278))*I33),2)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8"/>
      <c r="C34" s="33"/>
      <c r="D34" s="33"/>
      <c r="E34" s="111" t="s">
        <v>40</v>
      </c>
      <c r="F34" s="122">
        <f>ROUND((SUM(BF133:BF278)),2)</f>
        <v>0</v>
      </c>
      <c r="G34" s="33"/>
      <c r="H34" s="33"/>
      <c r="I34" s="123">
        <v>0.15</v>
      </c>
      <c r="J34" s="122">
        <f>ROUND(((SUM(BF133:BF278))*I34),2)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8"/>
      <c r="C35" s="33"/>
      <c r="D35" s="33"/>
      <c r="E35" s="111" t="s">
        <v>41</v>
      </c>
      <c r="F35" s="122">
        <f>ROUND((SUM(BG133:BG278)),2)</f>
        <v>0</v>
      </c>
      <c r="G35" s="33"/>
      <c r="H35" s="33"/>
      <c r="I35" s="123">
        <v>0.21</v>
      </c>
      <c r="J35" s="122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8"/>
      <c r="C36" s="33"/>
      <c r="D36" s="33"/>
      <c r="E36" s="111" t="s">
        <v>42</v>
      </c>
      <c r="F36" s="122">
        <f>ROUND((SUM(BH133:BH278)),2)</f>
        <v>0</v>
      </c>
      <c r="G36" s="33"/>
      <c r="H36" s="33"/>
      <c r="I36" s="123">
        <v>0.15</v>
      </c>
      <c r="J36" s="122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8"/>
      <c r="C37" s="33"/>
      <c r="D37" s="33"/>
      <c r="E37" s="111" t="s">
        <v>43</v>
      </c>
      <c r="F37" s="122">
        <f>ROUND((SUM(BI133:BI278)),2)</f>
        <v>0</v>
      </c>
      <c r="G37" s="33"/>
      <c r="H37" s="33"/>
      <c r="I37" s="123">
        <v>0</v>
      </c>
      <c r="J37" s="122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24"/>
      <c r="D39" s="125" t="s">
        <v>44</v>
      </c>
      <c r="E39" s="126"/>
      <c r="F39" s="126"/>
      <c r="G39" s="127" t="s">
        <v>45</v>
      </c>
      <c r="H39" s="128" t="s">
        <v>46</v>
      </c>
      <c r="I39" s="126"/>
      <c r="J39" s="129">
        <f>SUM(J30:J37)</f>
        <v>0</v>
      </c>
      <c r="K39" s="130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50"/>
      <c r="D50" s="131" t="s">
        <v>47</v>
      </c>
      <c r="E50" s="132"/>
      <c r="F50" s="132"/>
      <c r="G50" s="131" t="s">
        <v>48</v>
      </c>
      <c r="H50" s="132"/>
      <c r="I50" s="132"/>
      <c r="J50" s="132"/>
      <c r="K50" s="132"/>
      <c r="L50" s="50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3.2">
      <c r="A61" s="33"/>
      <c r="B61" s="38"/>
      <c r="C61" s="33"/>
      <c r="D61" s="133" t="s">
        <v>49</v>
      </c>
      <c r="E61" s="134"/>
      <c r="F61" s="135" t="s">
        <v>50</v>
      </c>
      <c r="G61" s="133" t="s">
        <v>49</v>
      </c>
      <c r="H61" s="134"/>
      <c r="I61" s="134"/>
      <c r="J61" s="136" t="s">
        <v>50</v>
      </c>
      <c r="K61" s="134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3.2">
      <c r="A65" s="33"/>
      <c r="B65" s="38"/>
      <c r="C65" s="33"/>
      <c r="D65" s="131" t="s">
        <v>51</v>
      </c>
      <c r="E65" s="137"/>
      <c r="F65" s="137"/>
      <c r="G65" s="131" t="s">
        <v>52</v>
      </c>
      <c r="H65" s="137"/>
      <c r="I65" s="137"/>
      <c r="J65" s="137"/>
      <c r="K65" s="13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3.2">
      <c r="A76" s="33"/>
      <c r="B76" s="38"/>
      <c r="C76" s="33"/>
      <c r="D76" s="133" t="s">
        <v>49</v>
      </c>
      <c r="E76" s="134"/>
      <c r="F76" s="135" t="s">
        <v>50</v>
      </c>
      <c r="G76" s="133" t="s">
        <v>49</v>
      </c>
      <c r="H76" s="134"/>
      <c r="I76" s="134"/>
      <c r="J76" s="136" t="s">
        <v>50</v>
      </c>
      <c r="K76" s="134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138"/>
      <c r="C77" s="139"/>
      <c r="D77" s="139"/>
      <c r="E77" s="139"/>
      <c r="F77" s="139"/>
      <c r="G77" s="139"/>
      <c r="H77" s="139"/>
      <c r="I77" s="139"/>
      <c r="J77" s="139"/>
      <c r="K77" s="139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" customHeight="1">
      <c r="A81" s="33"/>
      <c r="B81" s="140"/>
      <c r="C81" s="141"/>
      <c r="D81" s="141"/>
      <c r="E81" s="141"/>
      <c r="F81" s="141"/>
      <c r="G81" s="141"/>
      <c r="H81" s="141"/>
      <c r="I81" s="141"/>
      <c r="J81" s="141"/>
      <c r="K81" s="141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" customHeight="1">
      <c r="A82" s="33"/>
      <c r="B82" s="34"/>
      <c r="C82" s="22" t="s">
        <v>97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284" t="str">
        <f>E7</f>
        <v>SŠ Albrechtova Český Těšín</v>
      </c>
      <c r="F85" s="285"/>
      <c r="G85" s="285"/>
      <c r="H85" s="285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95</v>
      </c>
      <c r="D86" s="35"/>
      <c r="E86" s="35"/>
      <c r="F86" s="35"/>
      <c r="G86" s="35"/>
      <c r="H86" s="35"/>
      <c r="I86" s="3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5"/>
      <c r="D87" s="35"/>
      <c r="E87" s="272" t="str">
        <f>E9</f>
        <v>SO 02 - Šikmé střechy- část B</v>
      </c>
      <c r="F87" s="283"/>
      <c r="G87" s="283"/>
      <c r="H87" s="283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5"/>
      <c r="E89" s="35"/>
      <c r="F89" s="26" t="str">
        <f>F12</f>
        <v xml:space="preserve"> </v>
      </c>
      <c r="G89" s="35"/>
      <c r="H89" s="35"/>
      <c r="I89" s="28" t="s">
        <v>22</v>
      </c>
      <c r="J89" s="65" t="str">
        <f>IF(J12="","",J12)</f>
        <v>26. 4. 2021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15" customHeight="1">
      <c r="A91" s="33"/>
      <c r="B91" s="34"/>
      <c r="C91" s="28" t="s">
        <v>24</v>
      </c>
      <c r="D91" s="35"/>
      <c r="E91" s="35"/>
      <c r="F91" s="26" t="str">
        <f>E15</f>
        <v>SŠ Albrechtova</v>
      </c>
      <c r="G91" s="35"/>
      <c r="H91" s="35"/>
      <c r="I91" s="28" t="s">
        <v>30</v>
      </c>
      <c r="J91" s="31" t="str">
        <f>E21</f>
        <v xml:space="preserve"> 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15" customHeight="1">
      <c r="A92" s="33"/>
      <c r="B92" s="34"/>
      <c r="C92" s="28" t="s">
        <v>28</v>
      </c>
      <c r="D92" s="35"/>
      <c r="E92" s="35"/>
      <c r="F92" s="26" t="str">
        <f>IF(E18="","",E18)</f>
        <v>Vyplň údaj</v>
      </c>
      <c r="G92" s="35"/>
      <c r="H92" s="35"/>
      <c r="I92" s="28" t="s">
        <v>32</v>
      </c>
      <c r="J92" s="31" t="str">
        <f>E24</f>
        <v xml:space="preserve"> 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42" t="s">
        <v>98</v>
      </c>
      <c r="D94" s="143"/>
      <c r="E94" s="143"/>
      <c r="F94" s="143"/>
      <c r="G94" s="143"/>
      <c r="H94" s="143"/>
      <c r="I94" s="143"/>
      <c r="J94" s="144" t="s">
        <v>99</v>
      </c>
      <c r="K94" s="143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8" customHeight="1">
      <c r="A96" s="33"/>
      <c r="B96" s="34"/>
      <c r="C96" s="145" t="s">
        <v>100</v>
      </c>
      <c r="D96" s="35"/>
      <c r="E96" s="35"/>
      <c r="F96" s="35"/>
      <c r="G96" s="35"/>
      <c r="H96" s="35"/>
      <c r="I96" s="35"/>
      <c r="J96" s="83">
        <f>J133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101</v>
      </c>
    </row>
    <row r="97" spans="2:12" s="9" customFormat="1" ht="24.9" customHeight="1">
      <c r="B97" s="146"/>
      <c r="C97" s="147"/>
      <c r="D97" s="148" t="s">
        <v>102</v>
      </c>
      <c r="E97" s="149"/>
      <c r="F97" s="149"/>
      <c r="G97" s="149"/>
      <c r="H97" s="149"/>
      <c r="I97" s="149"/>
      <c r="J97" s="150">
        <f>J134</f>
        <v>0</v>
      </c>
      <c r="K97" s="147"/>
      <c r="L97" s="151"/>
    </row>
    <row r="98" spans="2:12" s="10" customFormat="1" ht="19.95" customHeight="1">
      <c r="B98" s="152"/>
      <c r="C98" s="153"/>
      <c r="D98" s="154" t="s">
        <v>103</v>
      </c>
      <c r="E98" s="155"/>
      <c r="F98" s="155"/>
      <c r="G98" s="155"/>
      <c r="H98" s="155"/>
      <c r="I98" s="155"/>
      <c r="J98" s="156">
        <f>J135</f>
        <v>0</v>
      </c>
      <c r="K98" s="153"/>
      <c r="L98" s="157"/>
    </row>
    <row r="99" spans="2:12" s="10" customFormat="1" ht="19.95" customHeight="1">
      <c r="B99" s="152"/>
      <c r="C99" s="153"/>
      <c r="D99" s="154" t="s">
        <v>104</v>
      </c>
      <c r="E99" s="155"/>
      <c r="F99" s="155"/>
      <c r="G99" s="155"/>
      <c r="H99" s="155"/>
      <c r="I99" s="155"/>
      <c r="J99" s="156">
        <f>J141</f>
        <v>0</v>
      </c>
      <c r="K99" s="153"/>
      <c r="L99" s="157"/>
    </row>
    <row r="100" spans="2:12" s="9" customFormat="1" ht="24.9" customHeight="1">
      <c r="B100" s="146"/>
      <c r="C100" s="147"/>
      <c r="D100" s="148" t="s">
        <v>105</v>
      </c>
      <c r="E100" s="149"/>
      <c r="F100" s="149"/>
      <c r="G100" s="149"/>
      <c r="H100" s="149"/>
      <c r="I100" s="149"/>
      <c r="J100" s="150">
        <f>J153</f>
        <v>0</v>
      </c>
      <c r="K100" s="147"/>
      <c r="L100" s="151"/>
    </row>
    <row r="101" spans="2:12" s="9" customFormat="1" ht="24.9" customHeight="1">
      <c r="B101" s="146"/>
      <c r="C101" s="147"/>
      <c r="D101" s="148" t="s">
        <v>106</v>
      </c>
      <c r="E101" s="149"/>
      <c r="F101" s="149"/>
      <c r="G101" s="149"/>
      <c r="H101" s="149"/>
      <c r="I101" s="149"/>
      <c r="J101" s="150">
        <f>J169</f>
        <v>0</v>
      </c>
      <c r="K101" s="147"/>
      <c r="L101" s="151"/>
    </row>
    <row r="102" spans="2:12" s="9" customFormat="1" ht="24.9" customHeight="1">
      <c r="B102" s="146"/>
      <c r="C102" s="147"/>
      <c r="D102" s="148" t="s">
        <v>107</v>
      </c>
      <c r="E102" s="149"/>
      <c r="F102" s="149"/>
      <c r="G102" s="149"/>
      <c r="H102" s="149"/>
      <c r="I102" s="149"/>
      <c r="J102" s="150">
        <f>J176</f>
        <v>0</v>
      </c>
      <c r="K102" s="147"/>
      <c r="L102" s="151"/>
    </row>
    <row r="103" spans="2:12" s="9" customFormat="1" ht="24.9" customHeight="1">
      <c r="B103" s="146"/>
      <c r="C103" s="147"/>
      <c r="D103" s="148" t="s">
        <v>108</v>
      </c>
      <c r="E103" s="149"/>
      <c r="F103" s="149"/>
      <c r="G103" s="149"/>
      <c r="H103" s="149"/>
      <c r="I103" s="149"/>
      <c r="J103" s="150">
        <f>J181</f>
        <v>0</v>
      </c>
      <c r="K103" s="147"/>
      <c r="L103" s="151"/>
    </row>
    <row r="104" spans="2:12" s="9" customFormat="1" ht="24.9" customHeight="1">
      <c r="B104" s="146"/>
      <c r="C104" s="147"/>
      <c r="D104" s="148" t="s">
        <v>109</v>
      </c>
      <c r="E104" s="149"/>
      <c r="F104" s="149"/>
      <c r="G104" s="149"/>
      <c r="H104" s="149"/>
      <c r="I104" s="149"/>
      <c r="J104" s="150">
        <f>J184</f>
        <v>0</v>
      </c>
      <c r="K104" s="147"/>
      <c r="L104" s="151"/>
    </row>
    <row r="105" spans="2:12" s="9" customFormat="1" ht="24.9" customHeight="1">
      <c r="B105" s="146"/>
      <c r="C105" s="147"/>
      <c r="D105" s="148" t="s">
        <v>110</v>
      </c>
      <c r="E105" s="149"/>
      <c r="F105" s="149"/>
      <c r="G105" s="149"/>
      <c r="H105" s="149"/>
      <c r="I105" s="149"/>
      <c r="J105" s="150">
        <f>J187</f>
        <v>0</v>
      </c>
      <c r="K105" s="147"/>
      <c r="L105" s="151"/>
    </row>
    <row r="106" spans="2:12" s="10" customFormat="1" ht="19.95" customHeight="1">
      <c r="B106" s="152"/>
      <c r="C106" s="153"/>
      <c r="D106" s="154" t="s">
        <v>111</v>
      </c>
      <c r="E106" s="155"/>
      <c r="F106" s="155"/>
      <c r="G106" s="155"/>
      <c r="H106" s="155"/>
      <c r="I106" s="155"/>
      <c r="J106" s="156">
        <f>J188</f>
        <v>0</v>
      </c>
      <c r="K106" s="153"/>
      <c r="L106" s="157"/>
    </row>
    <row r="107" spans="2:12" s="10" customFormat="1" ht="19.95" customHeight="1">
      <c r="B107" s="152"/>
      <c r="C107" s="153"/>
      <c r="D107" s="154" t="s">
        <v>112</v>
      </c>
      <c r="E107" s="155"/>
      <c r="F107" s="155"/>
      <c r="G107" s="155"/>
      <c r="H107" s="155"/>
      <c r="I107" s="155"/>
      <c r="J107" s="156">
        <f>J191</f>
        <v>0</v>
      </c>
      <c r="K107" s="153"/>
      <c r="L107" s="157"/>
    </row>
    <row r="108" spans="2:12" s="10" customFormat="1" ht="19.95" customHeight="1">
      <c r="B108" s="152"/>
      <c r="C108" s="153"/>
      <c r="D108" s="154" t="s">
        <v>113</v>
      </c>
      <c r="E108" s="155"/>
      <c r="F108" s="155"/>
      <c r="G108" s="155"/>
      <c r="H108" s="155"/>
      <c r="I108" s="155"/>
      <c r="J108" s="156">
        <f>J197</f>
        <v>0</v>
      </c>
      <c r="K108" s="153"/>
      <c r="L108" s="157"/>
    </row>
    <row r="109" spans="2:12" s="10" customFormat="1" ht="19.95" customHeight="1">
      <c r="B109" s="152"/>
      <c r="C109" s="153"/>
      <c r="D109" s="154" t="s">
        <v>114</v>
      </c>
      <c r="E109" s="155"/>
      <c r="F109" s="155"/>
      <c r="G109" s="155"/>
      <c r="H109" s="155"/>
      <c r="I109" s="155"/>
      <c r="J109" s="156">
        <f>J209</f>
        <v>0</v>
      </c>
      <c r="K109" s="153"/>
      <c r="L109" s="157"/>
    </row>
    <row r="110" spans="2:12" s="10" customFormat="1" ht="19.95" customHeight="1">
      <c r="B110" s="152"/>
      <c r="C110" s="153"/>
      <c r="D110" s="154" t="s">
        <v>115</v>
      </c>
      <c r="E110" s="155"/>
      <c r="F110" s="155"/>
      <c r="G110" s="155"/>
      <c r="H110" s="155"/>
      <c r="I110" s="155"/>
      <c r="J110" s="156">
        <f>J235</f>
        <v>0</v>
      </c>
      <c r="K110" s="153"/>
      <c r="L110" s="157"/>
    </row>
    <row r="111" spans="2:12" s="10" customFormat="1" ht="19.95" customHeight="1">
      <c r="B111" s="152"/>
      <c r="C111" s="153"/>
      <c r="D111" s="154" t="s">
        <v>116</v>
      </c>
      <c r="E111" s="155"/>
      <c r="F111" s="155"/>
      <c r="G111" s="155"/>
      <c r="H111" s="155"/>
      <c r="I111" s="155"/>
      <c r="J111" s="156">
        <f>J240</f>
        <v>0</v>
      </c>
      <c r="K111" s="153"/>
      <c r="L111" s="157"/>
    </row>
    <row r="112" spans="2:12" s="10" customFormat="1" ht="19.95" customHeight="1">
      <c r="B112" s="152"/>
      <c r="C112" s="153"/>
      <c r="D112" s="154" t="s">
        <v>117</v>
      </c>
      <c r="E112" s="155"/>
      <c r="F112" s="155"/>
      <c r="G112" s="155"/>
      <c r="H112" s="155"/>
      <c r="I112" s="155"/>
      <c r="J112" s="156">
        <f>J261</f>
        <v>0</v>
      </c>
      <c r="K112" s="153"/>
      <c r="L112" s="157"/>
    </row>
    <row r="113" spans="2:12" s="9" customFormat="1" ht="24.9" customHeight="1">
      <c r="B113" s="146"/>
      <c r="C113" s="147"/>
      <c r="D113" s="148" t="s">
        <v>118</v>
      </c>
      <c r="E113" s="149"/>
      <c r="F113" s="149"/>
      <c r="G113" s="149"/>
      <c r="H113" s="149"/>
      <c r="I113" s="149"/>
      <c r="J113" s="150">
        <f>J268</f>
        <v>0</v>
      </c>
      <c r="K113" s="147"/>
      <c r="L113" s="151"/>
    </row>
    <row r="114" spans="1:31" s="2" customFormat="1" ht="21.75" customHeight="1">
      <c r="A114" s="33"/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" customHeight="1">
      <c r="A115" s="33"/>
      <c r="B115" s="53"/>
      <c r="C115" s="54"/>
      <c r="D115" s="54"/>
      <c r="E115" s="54"/>
      <c r="F115" s="54"/>
      <c r="G115" s="54"/>
      <c r="H115" s="54"/>
      <c r="I115" s="54"/>
      <c r="J115" s="54"/>
      <c r="K115" s="54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9" spans="1:31" s="2" customFormat="1" ht="6.9" customHeight="1">
      <c r="A119" s="33"/>
      <c r="B119" s="55"/>
      <c r="C119" s="56"/>
      <c r="D119" s="56"/>
      <c r="E119" s="56"/>
      <c r="F119" s="56"/>
      <c r="G119" s="56"/>
      <c r="H119" s="56"/>
      <c r="I119" s="56"/>
      <c r="J119" s="56"/>
      <c r="K119" s="56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24.9" customHeight="1">
      <c r="A120" s="33"/>
      <c r="B120" s="34"/>
      <c r="C120" s="22" t="s">
        <v>119</v>
      </c>
      <c r="D120" s="35"/>
      <c r="E120" s="35"/>
      <c r="F120" s="35"/>
      <c r="G120" s="35"/>
      <c r="H120" s="35"/>
      <c r="I120" s="35"/>
      <c r="J120" s="35"/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6.9" customHeight="1">
      <c r="A121" s="33"/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2" customHeight="1">
      <c r="A122" s="33"/>
      <c r="B122" s="34"/>
      <c r="C122" s="28" t="s">
        <v>16</v>
      </c>
      <c r="D122" s="35"/>
      <c r="E122" s="35"/>
      <c r="F122" s="35"/>
      <c r="G122" s="35"/>
      <c r="H122" s="35"/>
      <c r="I122" s="35"/>
      <c r="J122" s="35"/>
      <c r="K122" s="35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6.5" customHeight="1">
      <c r="A123" s="33"/>
      <c r="B123" s="34"/>
      <c r="C123" s="35"/>
      <c r="D123" s="35"/>
      <c r="E123" s="284" t="str">
        <f>E7</f>
        <v>SŠ Albrechtova Český Těšín</v>
      </c>
      <c r="F123" s="285"/>
      <c r="G123" s="285"/>
      <c r="H123" s="285"/>
      <c r="I123" s="35"/>
      <c r="J123" s="35"/>
      <c r="K123" s="35"/>
      <c r="L123" s="50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2" customHeight="1">
      <c r="A124" s="33"/>
      <c r="B124" s="34"/>
      <c r="C124" s="28" t="s">
        <v>95</v>
      </c>
      <c r="D124" s="35"/>
      <c r="E124" s="35"/>
      <c r="F124" s="35"/>
      <c r="G124" s="35"/>
      <c r="H124" s="35"/>
      <c r="I124" s="35"/>
      <c r="J124" s="35"/>
      <c r="K124" s="35"/>
      <c r="L124" s="50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6.5" customHeight="1">
      <c r="A125" s="33"/>
      <c r="B125" s="34"/>
      <c r="C125" s="35"/>
      <c r="D125" s="35"/>
      <c r="E125" s="272" t="str">
        <f>E9</f>
        <v>SO 02 - Šikmé střechy- část B</v>
      </c>
      <c r="F125" s="283"/>
      <c r="G125" s="283"/>
      <c r="H125" s="283"/>
      <c r="I125" s="35"/>
      <c r="J125" s="35"/>
      <c r="K125" s="35"/>
      <c r="L125" s="50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6.9" customHeight="1">
      <c r="A126" s="33"/>
      <c r="B126" s="34"/>
      <c r="C126" s="35"/>
      <c r="D126" s="35"/>
      <c r="E126" s="35"/>
      <c r="F126" s="35"/>
      <c r="G126" s="35"/>
      <c r="H126" s="35"/>
      <c r="I126" s="35"/>
      <c r="J126" s="35"/>
      <c r="K126" s="35"/>
      <c r="L126" s="50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2" customHeight="1">
      <c r="A127" s="33"/>
      <c r="B127" s="34"/>
      <c r="C127" s="28" t="s">
        <v>20</v>
      </c>
      <c r="D127" s="35"/>
      <c r="E127" s="35"/>
      <c r="F127" s="26" t="str">
        <f>F12</f>
        <v xml:space="preserve"> </v>
      </c>
      <c r="G127" s="35"/>
      <c r="H127" s="35"/>
      <c r="I127" s="28" t="s">
        <v>22</v>
      </c>
      <c r="J127" s="65" t="str">
        <f>IF(J12="","",J12)</f>
        <v>26. 4. 2021</v>
      </c>
      <c r="K127" s="35"/>
      <c r="L127" s="50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6.9" customHeight="1">
      <c r="A128" s="33"/>
      <c r="B128" s="34"/>
      <c r="C128" s="35"/>
      <c r="D128" s="35"/>
      <c r="E128" s="35"/>
      <c r="F128" s="35"/>
      <c r="G128" s="35"/>
      <c r="H128" s="35"/>
      <c r="I128" s="35"/>
      <c r="J128" s="35"/>
      <c r="K128" s="35"/>
      <c r="L128" s="50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2" customFormat="1" ht="15.15" customHeight="1">
      <c r="A129" s="33"/>
      <c r="B129" s="34"/>
      <c r="C129" s="28" t="s">
        <v>24</v>
      </c>
      <c r="D129" s="35"/>
      <c r="E129" s="35"/>
      <c r="F129" s="26" t="str">
        <f>E15</f>
        <v>SŠ Albrechtova</v>
      </c>
      <c r="G129" s="35"/>
      <c r="H129" s="35"/>
      <c r="I129" s="28" t="s">
        <v>30</v>
      </c>
      <c r="J129" s="31" t="str">
        <f>E21</f>
        <v xml:space="preserve"> </v>
      </c>
      <c r="K129" s="35"/>
      <c r="L129" s="50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31" s="2" customFormat="1" ht="15.15" customHeight="1">
      <c r="A130" s="33"/>
      <c r="B130" s="34"/>
      <c r="C130" s="28" t="s">
        <v>28</v>
      </c>
      <c r="D130" s="35"/>
      <c r="E130" s="35"/>
      <c r="F130" s="26" t="str">
        <f>IF(E18="","",E18)</f>
        <v>Vyplň údaj</v>
      </c>
      <c r="G130" s="35"/>
      <c r="H130" s="35"/>
      <c r="I130" s="28" t="s">
        <v>32</v>
      </c>
      <c r="J130" s="31" t="str">
        <f>E24</f>
        <v xml:space="preserve"> </v>
      </c>
      <c r="K130" s="35"/>
      <c r="L130" s="50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31" s="2" customFormat="1" ht="10.35" customHeight="1">
      <c r="A131" s="33"/>
      <c r="B131" s="34"/>
      <c r="C131" s="35"/>
      <c r="D131" s="35"/>
      <c r="E131" s="35"/>
      <c r="F131" s="35"/>
      <c r="G131" s="35"/>
      <c r="H131" s="35"/>
      <c r="I131" s="35"/>
      <c r="J131" s="35"/>
      <c r="K131" s="35"/>
      <c r="L131" s="50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31" s="11" customFormat="1" ht="29.25" customHeight="1">
      <c r="A132" s="158"/>
      <c r="B132" s="159"/>
      <c r="C132" s="160" t="s">
        <v>120</v>
      </c>
      <c r="D132" s="161" t="s">
        <v>59</v>
      </c>
      <c r="E132" s="161" t="s">
        <v>55</v>
      </c>
      <c r="F132" s="161" t="s">
        <v>56</v>
      </c>
      <c r="G132" s="161" t="s">
        <v>121</v>
      </c>
      <c r="H132" s="161" t="s">
        <v>122</v>
      </c>
      <c r="I132" s="161" t="s">
        <v>123</v>
      </c>
      <c r="J132" s="162" t="s">
        <v>99</v>
      </c>
      <c r="K132" s="163" t="s">
        <v>124</v>
      </c>
      <c r="L132" s="164"/>
      <c r="M132" s="74" t="s">
        <v>1</v>
      </c>
      <c r="N132" s="75" t="s">
        <v>38</v>
      </c>
      <c r="O132" s="75" t="s">
        <v>125</v>
      </c>
      <c r="P132" s="75" t="s">
        <v>126</v>
      </c>
      <c r="Q132" s="75" t="s">
        <v>127</v>
      </c>
      <c r="R132" s="75" t="s">
        <v>128</v>
      </c>
      <c r="S132" s="75" t="s">
        <v>129</v>
      </c>
      <c r="T132" s="76" t="s">
        <v>130</v>
      </c>
      <c r="U132" s="158"/>
      <c r="V132" s="158"/>
      <c r="W132" s="158"/>
      <c r="X132" s="158"/>
      <c r="Y132" s="158"/>
      <c r="Z132" s="158"/>
      <c r="AA132" s="158"/>
      <c r="AB132" s="158"/>
      <c r="AC132" s="158"/>
      <c r="AD132" s="158"/>
      <c r="AE132" s="158"/>
    </row>
    <row r="133" spans="1:63" s="2" customFormat="1" ht="22.8" customHeight="1">
      <c r="A133" s="33"/>
      <c r="B133" s="34"/>
      <c r="C133" s="81" t="s">
        <v>131</v>
      </c>
      <c r="D133" s="35"/>
      <c r="E133" s="35"/>
      <c r="F133" s="35"/>
      <c r="G133" s="35"/>
      <c r="H133" s="35"/>
      <c r="I133" s="35"/>
      <c r="J133" s="165">
        <f>BK133</f>
        <v>0</v>
      </c>
      <c r="K133" s="35"/>
      <c r="L133" s="38"/>
      <c r="M133" s="77"/>
      <c r="N133" s="166"/>
      <c r="O133" s="78"/>
      <c r="P133" s="167">
        <f>P134+P153+P169+P176+P181+P184+P187+P268</f>
        <v>0</v>
      </c>
      <c r="Q133" s="78"/>
      <c r="R133" s="167">
        <f>R134+R153+R169+R176+R181+R184+R187+R268</f>
        <v>38.70974212</v>
      </c>
      <c r="S133" s="78"/>
      <c r="T133" s="168">
        <f>T134+T153+T169+T176+T181+T184+T187+T268</f>
        <v>57.868923699999996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6" t="s">
        <v>73</v>
      </c>
      <c r="AU133" s="16" t="s">
        <v>101</v>
      </c>
      <c r="BK133" s="169">
        <f>BK134+BK153+BK169+BK176+BK181+BK184+BK187+BK268</f>
        <v>0</v>
      </c>
    </row>
    <row r="134" spans="2:63" s="12" customFormat="1" ht="25.95" customHeight="1">
      <c r="B134" s="170"/>
      <c r="C134" s="171"/>
      <c r="D134" s="172" t="s">
        <v>73</v>
      </c>
      <c r="E134" s="173" t="s">
        <v>132</v>
      </c>
      <c r="F134" s="173" t="s">
        <v>133</v>
      </c>
      <c r="G134" s="171"/>
      <c r="H134" s="171"/>
      <c r="I134" s="174"/>
      <c r="J134" s="175">
        <f>BK134</f>
        <v>0</v>
      </c>
      <c r="K134" s="171"/>
      <c r="L134" s="176"/>
      <c r="M134" s="177"/>
      <c r="N134" s="178"/>
      <c r="O134" s="178"/>
      <c r="P134" s="179">
        <f>P135+P141</f>
        <v>0</v>
      </c>
      <c r="Q134" s="178"/>
      <c r="R134" s="179">
        <f>R135+R141</f>
        <v>0</v>
      </c>
      <c r="S134" s="178"/>
      <c r="T134" s="180">
        <f>T135+T141</f>
        <v>0</v>
      </c>
      <c r="AR134" s="181" t="s">
        <v>82</v>
      </c>
      <c r="AT134" s="182" t="s">
        <v>73</v>
      </c>
      <c r="AU134" s="182" t="s">
        <v>74</v>
      </c>
      <c r="AY134" s="181" t="s">
        <v>134</v>
      </c>
      <c r="BK134" s="183">
        <f>BK135+BK141</f>
        <v>0</v>
      </c>
    </row>
    <row r="135" spans="2:63" s="12" customFormat="1" ht="22.8" customHeight="1">
      <c r="B135" s="170"/>
      <c r="C135" s="171"/>
      <c r="D135" s="172" t="s">
        <v>73</v>
      </c>
      <c r="E135" s="184" t="s">
        <v>135</v>
      </c>
      <c r="F135" s="184" t="s">
        <v>136</v>
      </c>
      <c r="G135" s="171"/>
      <c r="H135" s="171"/>
      <c r="I135" s="174"/>
      <c r="J135" s="185">
        <f>BK135</f>
        <v>0</v>
      </c>
      <c r="K135" s="171"/>
      <c r="L135" s="176"/>
      <c r="M135" s="177"/>
      <c r="N135" s="178"/>
      <c r="O135" s="178"/>
      <c r="P135" s="179">
        <f>SUM(P136:P140)</f>
        <v>0</v>
      </c>
      <c r="Q135" s="178"/>
      <c r="R135" s="179">
        <f>SUM(R136:R140)</f>
        <v>0</v>
      </c>
      <c r="S135" s="178"/>
      <c r="T135" s="180">
        <f>SUM(T136:T140)</f>
        <v>0</v>
      </c>
      <c r="AR135" s="181" t="s">
        <v>82</v>
      </c>
      <c r="AT135" s="182" t="s">
        <v>73</v>
      </c>
      <c r="AU135" s="182" t="s">
        <v>82</v>
      </c>
      <c r="AY135" s="181" t="s">
        <v>134</v>
      </c>
      <c r="BK135" s="183">
        <f>SUM(BK136:BK140)</f>
        <v>0</v>
      </c>
    </row>
    <row r="136" spans="1:65" s="2" customFormat="1" ht="16.5" customHeight="1">
      <c r="A136" s="33"/>
      <c r="B136" s="34"/>
      <c r="C136" s="186" t="s">
        <v>82</v>
      </c>
      <c r="D136" s="186" t="s">
        <v>138</v>
      </c>
      <c r="E136" s="187" t="s">
        <v>673</v>
      </c>
      <c r="F136" s="188" t="s">
        <v>674</v>
      </c>
      <c r="G136" s="189" t="s">
        <v>147</v>
      </c>
      <c r="H136" s="190">
        <v>1</v>
      </c>
      <c r="I136" s="191"/>
      <c r="J136" s="192">
        <f>ROUND(I136*H136,2)</f>
        <v>0</v>
      </c>
      <c r="K136" s="193"/>
      <c r="L136" s="38"/>
      <c r="M136" s="194" t="s">
        <v>1</v>
      </c>
      <c r="N136" s="195" t="s">
        <v>39</v>
      </c>
      <c r="O136" s="70"/>
      <c r="P136" s="196">
        <f>O136*H136</f>
        <v>0</v>
      </c>
      <c r="Q136" s="196">
        <v>0</v>
      </c>
      <c r="R136" s="196">
        <f>Q136*H136</f>
        <v>0</v>
      </c>
      <c r="S136" s="196">
        <v>0</v>
      </c>
      <c r="T136" s="197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98" t="s">
        <v>142</v>
      </c>
      <c r="AT136" s="198" t="s">
        <v>138</v>
      </c>
      <c r="AU136" s="198" t="s">
        <v>84</v>
      </c>
      <c r="AY136" s="16" t="s">
        <v>134</v>
      </c>
      <c r="BE136" s="199">
        <f>IF(N136="základní",J136,0)</f>
        <v>0</v>
      </c>
      <c r="BF136" s="199">
        <f>IF(N136="snížená",J136,0)</f>
        <v>0</v>
      </c>
      <c r="BG136" s="199">
        <f>IF(N136="zákl. přenesená",J136,0)</f>
        <v>0</v>
      </c>
      <c r="BH136" s="199">
        <f>IF(N136="sníž. přenesená",J136,0)</f>
        <v>0</v>
      </c>
      <c r="BI136" s="199">
        <f>IF(N136="nulová",J136,0)</f>
        <v>0</v>
      </c>
      <c r="BJ136" s="16" t="s">
        <v>82</v>
      </c>
      <c r="BK136" s="199">
        <f>ROUND(I136*H136,2)</f>
        <v>0</v>
      </c>
      <c r="BL136" s="16" t="s">
        <v>142</v>
      </c>
      <c r="BM136" s="198" t="s">
        <v>675</v>
      </c>
    </row>
    <row r="137" spans="1:65" s="2" customFormat="1" ht="16.5" customHeight="1">
      <c r="A137" s="33"/>
      <c r="B137" s="34"/>
      <c r="C137" s="186" t="s">
        <v>84</v>
      </c>
      <c r="D137" s="186" t="s">
        <v>138</v>
      </c>
      <c r="E137" s="187" t="s">
        <v>139</v>
      </c>
      <c r="F137" s="188" t="s">
        <v>140</v>
      </c>
      <c r="G137" s="189" t="s">
        <v>141</v>
      </c>
      <c r="H137" s="190">
        <v>1</v>
      </c>
      <c r="I137" s="191"/>
      <c r="J137" s="192">
        <f>ROUND(I137*H137,2)</f>
        <v>0</v>
      </c>
      <c r="K137" s="193"/>
      <c r="L137" s="38"/>
      <c r="M137" s="194" t="s">
        <v>1</v>
      </c>
      <c r="N137" s="195" t="s">
        <v>39</v>
      </c>
      <c r="O137" s="70"/>
      <c r="P137" s="196">
        <f>O137*H137</f>
        <v>0</v>
      </c>
      <c r="Q137" s="196">
        <v>0</v>
      </c>
      <c r="R137" s="196">
        <f>Q137*H137</f>
        <v>0</v>
      </c>
      <c r="S137" s="196">
        <v>0</v>
      </c>
      <c r="T137" s="197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98" t="s">
        <v>142</v>
      </c>
      <c r="AT137" s="198" t="s">
        <v>138</v>
      </c>
      <c r="AU137" s="198" t="s">
        <v>84</v>
      </c>
      <c r="AY137" s="16" t="s">
        <v>134</v>
      </c>
      <c r="BE137" s="199">
        <f>IF(N137="základní",J137,0)</f>
        <v>0</v>
      </c>
      <c r="BF137" s="199">
        <f>IF(N137="snížená",J137,0)</f>
        <v>0</v>
      </c>
      <c r="BG137" s="199">
        <f>IF(N137="zákl. přenesená",J137,0)</f>
        <v>0</v>
      </c>
      <c r="BH137" s="199">
        <f>IF(N137="sníž. přenesená",J137,0)</f>
        <v>0</v>
      </c>
      <c r="BI137" s="199">
        <f>IF(N137="nulová",J137,0)</f>
        <v>0</v>
      </c>
      <c r="BJ137" s="16" t="s">
        <v>82</v>
      </c>
      <c r="BK137" s="199">
        <f>ROUND(I137*H137,2)</f>
        <v>0</v>
      </c>
      <c r="BL137" s="16" t="s">
        <v>142</v>
      </c>
      <c r="BM137" s="198" t="s">
        <v>676</v>
      </c>
    </row>
    <row r="138" spans="1:65" s="2" customFormat="1" ht="16.5" customHeight="1">
      <c r="A138" s="33"/>
      <c r="B138" s="34"/>
      <c r="C138" s="186" t="s">
        <v>167</v>
      </c>
      <c r="D138" s="186" t="s">
        <v>138</v>
      </c>
      <c r="E138" s="187" t="s">
        <v>145</v>
      </c>
      <c r="F138" s="188" t="s">
        <v>146</v>
      </c>
      <c r="G138" s="189" t="s">
        <v>147</v>
      </c>
      <c r="H138" s="190">
        <v>2</v>
      </c>
      <c r="I138" s="191"/>
      <c r="J138" s="192">
        <f>ROUND(I138*H138,2)</f>
        <v>0</v>
      </c>
      <c r="K138" s="193"/>
      <c r="L138" s="38"/>
      <c r="M138" s="194" t="s">
        <v>1</v>
      </c>
      <c r="N138" s="195" t="s">
        <v>39</v>
      </c>
      <c r="O138" s="70"/>
      <c r="P138" s="196">
        <f>O138*H138</f>
        <v>0</v>
      </c>
      <c r="Q138" s="196">
        <v>0</v>
      </c>
      <c r="R138" s="196">
        <f>Q138*H138</f>
        <v>0</v>
      </c>
      <c r="S138" s="196">
        <v>0</v>
      </c>
      <c r="T138" s="197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98" t="s">
        <v>142</v>
      </c>
      <c r="AT138" s="198" t="s">
        <v>138</v>
      </c>
      <c r="AU138" s="198" t="s">
        <v>84</v>
      </c>
      <c r="AY138" s="16" t="s">
        <v>134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16" t="s">
        <v>82</v>
      </c>
      <c r="BK138" s="199">
        <f>ROUND(I138*H138,2)</f>
        <v>0</v>
      </c>
      <c r="BL138" s="16" t="s">
        <v>142</v>
      </c>
      <c r="BM138" s="198" t="s">
        <v>677</v>
      </c>
    </row>
    <row r="139" spans="1:65" s="2" customFormat="1" ht="16.5" customHeight="1">
      <c r="A139" s="33"/>
      <c r="B139" s="34"/>
      <c r="C139" s="186" t="s">
        <v>142</v>
      </c>
      <c r="D139" s="186" t="s">
        <v>138</v>
      </c>
      <c r="E139" s="187" t="s">
        <v>150</v>
      </c>
      <c r="F139" s="188" t="s">
        <v>151</v>
      </c>
      <c r="G139" s="189" t="s">
        <v>152</v>
      </c>
      <c r="H139" s="190">
        <v>367</v>
      </c>
      <c r="I139" s="191"/>
      <c r="J139" s="192">
        <f>ROUND(I139*H139,2)</f>
        <v>0</v>
      </c>
      <c r="K139" s="193"/>
      <c r="L139" s="38"/>
      <c r="M139" s="194" t="s">
        <v>1</v>
      </c>
      <c r="N139" s="195" t="s">
        <v>39</v>
      </c>
      <c r="O139" s="70"/>
      <c r="P139" s="196">
        <f>O139*H139</f>
        <v>0</v>
      </c>
      <c r="Q139" s="196">
        <v>0</v>
      </c>
      <c r="R139" s="196">
        <f>Q139*H139</f>
        <v>0</v>
      </c>
      <c r="S139" s="196">
        <v>0</v>
      </c>
      <c r="T139" s="197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98" t="s">
        <v>142</v>
      </c>
      <c r="AT139" s="198" t="s">
        <v>138</v>
      </c>
      <c r="AU139" s="198" t="s">
        <v>84</v>
      </c>
      <c r="AY139" s="16" t="s">
        <v>134</v>
      </c>
      <c r="BE139" s="199">
        <f>IF(N139="základní",J139,0)</f>
        <v>0</v>
      </c>
      <c r="BF139" s="199">
        <f>IF(N139="snížená",J139,0)</f>
        <v>0</v>
      </c>
      <c r="BG139" s="199">
        <f>IF(N139="zákl. přenesená",J139,0)</f>
        <v>0</v>
      </c>
      <c r="BH139" s="199">
        <f>IF(N139="sníž. přenesená",J139,0)</f>
        <v>0</v>
      </c>
      <c r="BI139" s="199">
        <f>IF(N139="nulová",J139,0)</f>
        <v>0</v>
      </c>
      <c r="BJ139" s="16" t="s">
        <v>82</v>
      </c>
      <c r="BK139" s="199">
        <f>ROUND(I139*H139,2)</f>
        <v>0</v>
      </c>
      <c r="BL139" s="16" t="s">
        <v>142</v>
      </c>
      <c r="BM139" s="198" t="s">
        <v>678</v>
      </c>
    </row>
    <row r="140" spans="1:65" s="2" customFormat="1" ht="16.5" customHeight="1">
      <c r="A140" s="33"/>
      <c r="B140" s="34"/>
      <c r="C140" s="186" t="s">
        <v>274</v>
      </c>
      <c r="D140" s="186" t="s">
        <v>138</v>
      </c>
      <c r="E140" s="187" t="s">
        <v>155</v>
      </c>
      <c r="F140" s="188" t="s">
        <v>156</v>
      </c>
      <c r="G140" s="189" t="s">
        <v>147</v>
      </c>
      <c r="H140" s="190">
        <v>2</v>
      </c>
      <c r="I140" s="191"/>
      <c r="J140" s="192">
        <f>ROUND(I140*H140,2)</f>
        <v>0</v>
      </c>
      <c r="K140" s="193"/>
      <c r="L140" s="38"/>
      <c r="M140" s="194" t="s">
        <v>1</v>
      </c>
      <c r="N140" s="195" t="s">
        <v>39</v>
      </c>
      <c r="O140" s="70"/>
      <c r="P140" s="196">
        <f>O140*H140</f>
        <v>0</v>
      </c>
      <c r="Q140" s="196">
        <v>0</v>
      </c>
      <c r="R140" s="196">
        <f>Q140*H140</f>
        <v>0</v>
      </c>
      <c r="S140" s="196">
        <v>0</v>
      </c>
      <c r="T140" s="197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98" t="s">
        <v>142</v>
      </c>
      <c r="AT140" s="198" t="s">
        <v>138</v>
      </c>
      <c r="AU140" s="198" t="s">
        <v>84</v>
      </c>
      <c r="AY140" s="16" t="s">
        <v>134</v>
      </c>
      <c r="BE140" s="199">
        <f>IF(N140="základní",J140,0)</f>
        <v>0</v>
      </c>
      <c r="BF140" s="199">
        <f>IF(N140="snížená",J140,0)</f>
        <v>0</v>
      </c>
      <c r="BG140" s="199">
        <f>IF(N140="zákl. přenesená",J140,0)</f>
        <v>0</v>
      </c>
      <c r="BH140" s="199">
        <f>IF(N140="sníž. přenesená",J140,0)</f>
        <v>0</v>
      </c>
      <c r="BI140" s="199">
        <f>IF(N140="nulová",J140,0)</f>
        <v>0</v>
      </c>
      <c r="BJ140" s="16" t="s">
        <v>82</v>
      </c>
      <c r="BK140" s="199">
        <f>ROUND(I140*H140,2)</f>
        <v>0</v>
      </c>
      <c r="BL140" s="16" t="s">
        <v>142</v>
      </c>
      <c r="BM140" s="198" t="s">
        <v>679</v>
      </c>
    </row>
    <row r="141" spans="2:63" s="12" customFormat="1" ht="22.8" customHeight="1">
      <c r="B141" s="170"/>
      <c r="C141" s="171"/>
      <c r="D141" s="172" t="s">
        <v>73</v>
      </c>
      <c r="E141" s="184" t="s">
        <v>158</v>
      </c>
      <c r="F141" s="184" t="s">
        <v>159</v>
      </c>
      <c r="G141" s="171"/>
      <c r="H141" s="171"/>
      <c r="I141" s="174"/>
      <c r="J141" s="185">
        <f>BK141</f>
        <v>0</v>
      </c>
      <c r="K141" s="171"/>
      <c r="L141" s="176"/>
      <c r="M141" s="177"/>
      <c r="N141" s="178"/>
      <c r="O141" s="178"/>
      <c r="P141" s="179">
        <f>SUM(P142:P152)</f>
        <v>0</v>
      </c>
      <c r="Q141" s="178"/>
      <c r="R141" s="179">
        <f>SUM(R142:R152)</f>
        <v>0</v>
      </c>
      <c r="S141" s="178"/>
      <c r="T141" s="180">
        <f>SUM(T142:T152)</f>
        <v>0</v>
      </c>
      <c r="AR141" s="181" t="s">
        <v>82</v>
      </c>
      <c r="AT141" s="182" t="s">
        <v>73</v>
      </c>
      <c r="AU141" s="182" t="s">
        <v>82</v>
      </c>
      <c r="AY141" s="181" t="s">
        <v>134</v>
      </c>
      <c r="BK141" s="183">
        <f>SUM(BK142:BK152)</f>
        <v>0</v>
      </c>
    </row>
    <row r="142" spans="1:65" s="2" customFormat="1" ht="33" customHeight="1">
      <c r="A142" s="33"/>
      <c r="B142" s="34"/>
      <c r="C142" s="186" t="s">
        <v>175</v>
      </c>
      <c r="D142" s="186" t="s">
        <v>138</v>
      </c>
      <c r="E142" s="187" t="s">
        <v>160</v>
      </c>
      <c r="F142" s="188" t="s">
        <v>161</v>
      </c>
      <c r="G142" s="189" t="s">
        <v>162</v>
      </c>
      <c r="H142" s="190">
        <v>4298</v>
      </c>
      <c r="I142" s="191"/>
      <c r="J142" s="192">
        <f aca="true" t="shared" si="0" ref="J142:J152">ROUND(I142*H142,2)</f>
        <v>0</v>
      </c>
      <c r="K142" s="193"/>
      <c r="L142" s="38"/>
      <c r="M142" s="194" t="s">
        <v>1</v>
      </c>
      <c r="N142" s="195" t="s">
        <v>39</v>
      </c>
      <c r="O142" s="70"/>
      <c r="P142" s="196">
        <f aca="true" t="shared" si="1" ref="P142:P152">O142*H142</f>
        <v>0</v>
      </c>
      <c r="Q142" s="196">
        <v>0</v>
      </c>
      <c r="R142" s="196">
        <f aca="true" t="shared" si="2" ref="R142:R152">Q142*H142</f>
        <v>0</v>
      </c>
      <c r="S142" s="196">
        <v>0</v>
      </c>
      <c r="T142" s="197">
        <f aca="true" t="shared" si="3" ref="T142:T152"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98" t="s">
        <v>142</v>
      </c>
      <c r="AT142" s="198" t="s">
        <v>138</v>
      </c>
      <c r="AU142" s="198" t="s">
        <v>84</v>
      </c>
      <c r="AY142" s="16" t="s">
        <v>134</v>
      </c>
      <c r="BE142" s="199">
        <f aca="true" t="shared" si="4" ref="BE142:BE152">IF(N142="základní",J142,0)</f>
        <v>0</v>
      </c>
      <c r="BF142" s="199">
        <f aca="true" t="shared" si="5" ref="BF142:BF152">IF(N142="snížená",J142,0)</f>
        <v>0</v>
      </c>
      <c r="BG142" s="199">
        <f aca="true" t="shared" si="6" ref="BG142:BG152">IF(N142="zákl. přenesená",J142,0)</f>
        <v>0</v>
      </c>
      <c r="BH142" s="199">
        <f aca="true" t="shared" si="7" ref="BH142:BH152">IF(N142="sníž. přenesená",J142,0)</f>
        <v>0</v>
      </c>
      <c r="BI142" s="199">
        <f aca="true" t="shared" si="8" ref="BI142:BI152">IF(N142="nulová",J142,0)</f>
        <v>0</v>
      </c>
      <c r="BJ142" s="16" t="s">
        <v>82</v>
      </c>
      <c r="BK142" s="199">
        <f aca="true" t="shared" si="9" ref="BK142:BK152">ROUND(I142*H142,2)</f>
        <v>0</v>
      </c>
      <c r="BL142" s="16" t="s">
        <v>142</v>
      </c>
      <c r="BM142" s="198" t="s">
        <v>680</v>
      </c>
    </row>
    <row r="143" spans="1:65" s="2" customFormat="1" ht="33" customHeight="1">
      <c r="A143" s="33"/>
      <c r="B143" s="34"/>
      <c r="C143" s="186" t="s">
        <v>179</v>
      </c>
      <c r="D143" s="186" t="s">
        <v>138</v>
      </c>
      <c r="E143" s="187" t="s">
        <v>164</v>
      </c>
      <c r="F143" s="188" t="s">
        <v>165</v>
      </c>
      <c r="G143" s="189" t="s">
        <v>162</v>
      </c>
      <c r="H143" s="190">
        <v>472780</v>
      </c>
      <c r="I143" s="191"/>
      <c r="J143" s="192">
        <f t="shared" si="0"/>
        <v>0</v>
      </c>
      <c r="K143" s="193"/>
      <c r="L143" s="38"/>
      <c r="M143" s="194" t="s">
        <v>1</v>
      </c>
      <c r="N143" s="195" t="s">
        <v>39</v>
      </c>
      <c r="O143" s="70"/>
      <c r="P143" s="196">
        <f t="shared" si="1"/>
        <v>0</v>
      </c>
      <c r="Q143" s="196">
        <v>0</v>
      </c>
      <c r="R143" s="196">
        <f t="shared" si="2"/>
        <v>0</v>
      </c>
      <c r="S143" s="196">
        <v>0</v>
      </c>
      <c r="T143" s="197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98" t="s">
        <v>142</v>
      </c>
      <c r="AT143" s="198" t="s">
        <v>138</v>
      </c>
      <c r="AU143" s="198" t="s">
        <v>84</v>
      </c>
      <c r="AY143" s="16" t="s">
        <v>134</v>
      </c>
      <c r="BE143" s="199">
        <f t="shared" si="4"/>
        <v>0</v>
      </c>
      <c r="BF143" s="199">
        <f t="shared" si="5"/>
        <v>0</v>
      </c>
      <c r="BG143" s="199">
        <f t="shared" si="6"/>
        <v>0</v>
      </c>
      <c r="BH143" s="199">
        <f t="shared" si="7"/>
        <v>0</v>
      </c>
      <c r="BI143" s="199">
        <f t="shared" si="8"/>
        <v>0</v>
      </c>
      <c r="BJ143" s="16" t="s">
        <v>82</v>
      </c>
      <c r="BK143" s="199">
        <f t="shared" si="9"/>
        <v>0</v>
      </c>
      <c r="BL143" s="16" t="s">
        <v>142</v>
      </c>
      <c r="BM143" s="198" t="s">
        <v>681</v>
      </c>
    </row>
    <row r="144" spans="1:65" s="2" customFormat="1" ht="33" customHeight="1">
      <c r="A144" s="33"/>
      <c r="B144" s="34"/>
      <c r="C144" s="186" t="s">
        <v>183</v>
      </c>
      <c r="D144" s="186" t="s">
        <v>138</v>
      </c>
      <c r="E144" s="187" t="s">
        <v>168</v>
      </c>
      <c r="F144" s="188" t="s">
        <v>169</v>
      </c>
      <c r="G144" s="189" t="s">
        <v>162</v>
      </c>
      <c r="H144" s="190">
        <v>4298</v>
      </c>
      <c r="I144" s="191"/>
      <c r="J144" s="192">
        <f t="shared" si="0"/>
        <v>0</v>
      </c>
      <c r="K144" s="193"/>
      <c r="L144" s="38"/>
      <c r="M144" s="194" t="s">
        <v>1</v>
      </c>
      <c r="N144" s="195" t="s">
        <v>39</v>
      </c>
      <c r="O144" s="70"/>
      <c r="P144" s="196">
        <f t="shared" si="1"/>
        <v>0</v>
      </c>
      <c r="Q144" s="196">
        <v>0</v>
      </c>
      <c r="R144" s="196">
        <f t="shared" si="2"/>
        <v>0</v>
      </c>
      <c r="S144" s="196">
        <v>0</v>
      </c>
      <c r="T144" s="197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98" t="s">
        <v>142</v>
      </c>
      <c r="AT144" s="198" t="s">
        <v>138</v>
      </c>
      <c r="AU144" s="198" t="s">
        <v>84</v>
      </c>
      <c r="AY144" s="16" t="s">
        <v>134</v>
      </c>
      <c r="BE144" s="199">
        <f t="shared" si="4"/>
        <v>0</v>
      </c>
      <c r="BF144" s="199">
        <f t="shared" si="5"/>
        <v>0</v>
      </c>
      <c r="BG144" s="199">
        <f t="shared" si="6"/>
        <v>0</v>
      </c>
      <c r="BH144" s="199">
        <f t="shared" si="7"/>
        <v>0</v>
      </c>
      <c r="BI144" s="199">
        <f t="shared" si="8"/>
        <v>0</v>
      </c>
      <c r="BJ144" s="16" t="s">
        <v>82</v>
      </c>
      <c r="BK144" s="199">
        <f t="shared" si="9"/>
        <v>0</v>
      </c>
      <c r="BL144" s="16" t="s">
        <v>142</v>
      </c>
      <c r="BM144" s="198" t="s">
        <v>682</v>
      </c>
    </row>
    <row r="145" spans="1:65" s="2" customFormat="1" ht="21.75" customHeight="1">
      <c r="A145" s="33"/>
      <c r="B145" s="34"/>
      <c r="C145" s="186" t="s">
        <v>187</v>
      </c>
      <c r="D145" s="186" t="s">
        <v>138</v>
      </c>
      <c r="E145" s="187" t="s">
        <v>171</v>
      </c>
      <c r="F145" s="188" t="s">
        <v>172</v>
      </c>
      <c r="G145" s="189" t="s">
        <v>173</v>
      </c>
      <c r="H145" s="190">
        <v>45</v>
      </c>
      <c r="I145" s="191"/>
      <c r="J145" s="192">
        <f t="shared" si="0"/>
        <v>0</v>
      </c>
      <c r="K145" s="193"/>
      <c r="L145" s="38"/>
      <c r="M145" s="194" t="s">
        <v>1</v>
      </c>
      <c r="N145" s="195" t="s">
        <v>39</v>
      </c>
      <c r="O145" s="70"/>
      <c r="P145" s="196">
        <f t="shared" si="1"/>
        <v>0</v>
      </c>
      <c r="Q145" s="196">
        <v>0</v>
      </c>
      <c r="R145" s="196">
        <f t="shared" si="2"/>
        <v>0</v>
      </c>
      <c r="S145" s="196">
        <v>0</v>
      </c>
      <c r="T145" s="197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98" t="s">
        <v>142</v>
      </c>
      <c r="AT145" s="198" t="s">
        <v>138</v>
      </c>
      <c r="AU145" s="198" t="s">
        <v>84</v>
      </c>
      <c r="AY145" s="16" t="s">
        <v>134</v>
      </c>
      <c r="BE145" s="199">
        <f t="shared" si="4"/>
        <v>0</v>
      </c>
      <c r="BF145" s="199">
        <f t="shared" si="5"/>
        <v>0</v>
      </c>
      <c r="BG145" s="199">
        <f t="shared" si="6"/>
        <v>0</v>
      </c>
      <c r="BH145" s="199">
        <f t="shared" si="7"/>
        <v>0</v>
      </c>
      <c r="BI145" s="199">
        <f t="shared" si="8"/>
        <v>0</v>
      </c>
      <c r="BJ145" s="16" t="s">
        <v>82</v>
      </c>
      <c r="BK145" s="199">
        <f t="shared" si="9"/>
        <v>0</v>
      </c>
      <c r="BL145" s="16" t="s">
        <v>142</v>
      </c>
      <c r="BM145" s="198" t="s">
        <v>683</v>
      </c>
    </row>
    <row r="146" spans="1:65" s="2" customFormat="1" ht="33" customHeight="1">
      <c r="A146" s="33"/>
      <c r="B146" s="34"/>
      <c r="C146" s="186" t="s">
        <v>135</v>
      </c>
      <c r="D146" s="186" t="s">
        <v>138</v>
      </c>
      <c r="E146" s="187" t="s">
        <v>176</v>
      </c>
      <c r="F146" s="188" t="s">
        <v>177</v>
      </c>
      <c r="G146" s="189" t="s">
        <v>173</v>
      </c>
      <c r="H146" s="190">
        <v>600</v>
      </c>
      <c r="I146" s="191"/>
      <c r="J146" s="192">
        <f t="shared" si="0"/>
        <v>0</v>
      </c>
      <c r="K146" s="193"/>
      <c r="L146" s="38"/>
      <c r="M146" s="194" t="s">
        <v>1</v>
      </c>
      <c r="N146" s="195" t="s">
        <v>39</v>
      </c>
      <c r="O146" s="70"/>
      <c r="P146" s="196">
        <f t="shared" si="1"/>
        <v>0</v>
      </c>
      <c r="Q146" s="196">
        <v>0</v>
      </c>
      <c r="R146" s="196">
        <f t="shared" si="2"/>
        <v>0</v>
      </c>
      <c r="S146" s="196">
        <v>0</v>
      </c>
      <c r="T146" s="197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98" t="s">
        <v>142</v>
      </c>
      <c r="AT146" s="198" t="s">
        <v>138</v>
      </c>
      <c r="AU146" s="198" t="s">
        <v>84</v>
      </c>
      <c r="AY146" s="16" t="s">
        <v>134</v>
      </c>
      <c r="BE146" s="199">
        <f t="shared" si="4"/>
        <v>0</v>
      </c>
      <c r="BF146" s="199">
        <f t="shared" si="5"/>
        <v>0</v>
      </c>
      <c r="BG146" s="199">
        <f t="shared" si="6"/>
        <v>0</v>
      </c>
      <c r="BH146" s="199">
        <f t="shared" si="7"/>
        <v>0</v>
      </c>
      <c r="BI146" s="199">
        <f t="shared" si="8"/>
        <v>0</v>
      </c>
      <c r="BJ146" s="16" t="s">
        <v>82</v>
      </c>
      <c r="BK146" s="199">
        <f t="shared" si="9"/>
        <v>0</v>
      </c>
      <c r="BL146" s="16" t="s">
        <v>142</v>
      </c>
      <c r="BM146" s="198" t="s">
        <v>684</v>
      </c>
    </row>
    <row r="147" spans="1:65" s="2" customFormat="1" ht="33" customHeight="1">
      <c r="A147" s="33"/>
      <c r="B147" s="34"/>
      <c r="C147" s="186" t="s">
        <v>194</v>
      </c>
      <c r="D147" s="186" t="s">
        <v>138</v>
      </c>
      <c r="E147" s="187" t="s">
        <v>180</v>
      </c>
      <c r="F147" s="188" t="s">
        <v>181</v>
      </c>
      <c r="G147" s="189" t="s">
        <v>173</v>
      </c>
      <c r="H147" s="190">
        <v>45</v>
      </c>
      <c r="I147" s="191"/>
      <c r="J147" s="192">
        <f t="shared" si="0"/>
        <v>0</v>
      </c>
      <c r="K147" s="193"/>
      <c r="L147" s="38"/>
      <c r="M147" s="194" t="s">
        <v>1</v>
      </c>
      <c r="N147" s="195" t="s">
        <v>39</v>
      </c>
      <c r="O147" s="70"/>
      <c r="P147" s="196">
        <f t="shared" si="1"/>
        <v>0</v>
      </c>
      <c r="Q147" s="196">
        <v>0</v>
      </c>
      <c r="R147" s="196">
        <f t="shared" si="2"/>
        <v>0</v>
      </c>
      <c r="S147" s="196">
        <v>0</v>
      </c>
      <c r="T147" s="197">
        <f t="shared" si="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98" t="s">
        <v>142</v>
      </c>
      <c r="AT147" s="198" t="s">
        <v>138</v>
      </c>
      <c r="AU147" s="198" t="s">
        <v>84</v>
      </c>
      <c r="AY147" s="16" t="s">
        <v>134</v>
      </c>
      <c r="BE147" s="199">
        <f t="shared" si="4"/>
        <v>0</v>
      </c>
      <c r="BF147" s="199">
        <f t="shared" si="5"/>
        <v>0</v>
      </c>
      <c r="BG147" s="199">
        <f t="shared" si="6"/>
        <v>0</v>
      </c>
      <c r="BH147" s="199">
        <f t="shared" si="7"/>
        <v>0</v>
      </c>
      <c r="BI147" s="199">
        <f t="shared" si="8"/>
        <v>0</v>
      </c>
      <c r="BJ147" s="16" t="s">
        <v>82</v>
      </c>
      <c r="BK147" s="199">
        <f t="shared" si="9"/>
        <v>0</v>
      </c>
      <c r="BL147" s="16" t="s">
        <v>142</v>
      </c>
      <c r="BM147" s="198" t="s">
        <v>685</v>
      </c>
    </row>
    <row r="148" spans="1:65" s="2" customFormat="1" ht="16.5" customHeight="1">
      <c r="A148" s="33"/>
      <c r="B148" s="34"/>
      <c r="C148" s="186" t="s">
        <v>198</v>
      </c>
      <c r="D148" s="186" t="s">
        <v>138</v>
      </c>
      <c r="E148" s="187" t="s">
        <v>184</v>
      </c>
      <c r="F148" s="188" t="s">
        <v>185</v>
      </c>
      <c r="G148" s="189" t="s">
        <v>162</v>
      </c>
      <c r="H148" s="190">
        <v>1298</v>
      </c>
      <c r="I148" s="191"/>
      <c r="J148" s="192">
        <f t="shared" si="0"/>
        <v>0</v>
      </c>
      <c r="K148" s="193"/>
      <c r="L148" s="38"/>
      <c r="M148" s="194" t="s">
        <v>1</v>
      </c>
      <c r="N148" s="195" t="s">
        <v>39</v>
      </c>
      <c r="O148" s="70"/>
      <c r="P148" s="196">
        <f t="shared" si="1"/>
        <v>0</v>
      </c>
      <c r="Q148" s="196">
        <v>0</v>
      </c>
      <c r="R148" s="196">
        <f t="shared" si="2"/>
        <v>0</v>
      </c>
      <c r="S148" s="196">
        <v>0</v>
      </c>
      <c r="T148" s="197">
        <f t="shared" si="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98" t="s">
        <v>142</v>
      </c>
      <c r="AT148" s="198" t="s">
        <v>138</v>
      </c>
      <c r="AU148" s="198" t="s">
        <v>84</v>
      </c>
      <c r="AY148" s="16" t="s">
        <v>134</v>
      </c>
      <c r="BE148" s="199">
        <f t="shared" si="4"/>
        <v>0</v>
      </c>
      <c r="BF148" s="199">
        <f t="shared" si="5"/>
        <v>0</v>
      </c>
      <c r="BG148" s="199">
        <f t="shared" si="6"/>
        <v>0</v>
      </c>
      <c r="BH148" s="199">
        <f t="shared" si="7"/>
        <v>0</v>
      </c>
      <c r="BI148" s="199">
        <f t="shared" si="8"/>
        <v>0</v>
      </c>
      <c r="BJ148" s="16" t="s">
        <v>82</v>
      </c>
      <c r="BK148" s="199">
        <f t="shared" si="9"/>
        <v>0</v>
      </c>
      <c r="BL148" s="16" t="s">
        <v>142</v>
      </c>
      <c r="BM148" s="198" t="s">
        <v>686</v>
      </c>
    </row>
    <row r="149" spans="1:65" s="2" customFormat="1" ht="21.75" customHeight="1">
      <c r="A149" s="33"/>
      <c r="B149" s="34"/>
      <c r="C149" s="186" t="s">
        <v>468</v>
      </c>
      <c r="D149" s="186" t="s">
        <v>138</v>
      </c>
      <c r="E149" s="187" t="s">
        <v>188</v>
      </c>
      <c r="F149" s="188" t="s">
        <v>189</v>
      </c>
      <c r="G149" s="189" t="s">
        <v>162</v>
      </c>
      <c r="H149" s="190">
        <v>472780</v>
      </c>
      <c r="I149" s="191"/>
      <c r="J149" s="192">
        <f t="shared" si="0"/>
        <v>0</v>
      </c>
      <c r="K149" s="193"/>
      <c r="L149" s="38"/>
      <c r="M149" s="194" t="s">
        <v>1</v>
      </c>
      <c r="N149" s="195" t="s">
        <v>39</v>
      </c>
      <c r="O149" s="70"/>
      <c r="P149" s="196">
        <f t="shared" si="1"/>
        <v>0</v>
      </c>
      <c r="Q149" s="196">
        <v>0</v>
      </c>
      <c r="R149" s="196">
        <f t="shared" si="2"/>
        <v>0</v>
      </c>
      <c r="S149" s="196">
        <v>0</v>
      </c>
      <c r="T149" s="197">
        <f t="shared" si="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98" t="s">
        <v>142</v>
      </c>
      <c r="AT149" s="198" t="s">
        <v>138</v>
      </c>
      <c r="AU149" s="198" t="s">
        <v>84</v>
      </c>
      <c r="AY149" s="16" t="s">
        <v>134</v>
      </c>
      <c r="BE149" s="199">
        <f t="shared" si="4"/>
        <v>0</v>
      </c>
      <c r="BF149" s="199">
        <f t="shared" si="5"/>
        <v>0</v>
      </c>
      <c r="BG149" s="199">
        <f t="shared" si="6"/>
        <v>0</v>
      </c>
      <c r="BH149" s="199">
        <f t="shared" si="7"/>
        <v>0</v>
      </c>
      <c r="BI149" s="199">
        <f t="shared" si="8"/>
        <v>0</v>
      </c>
      <c r="BJ149" s="16" t="s">
        <v>82</v>
      </c>
      <c r="BK149" s="199">
        <f t="shared" si="9"/>
        <v>0</v>
      </c>
      <c r="BL149" s="16" t="s">
        <v>142</v>
      </c>
      <c r="BM149" s="198" t="s">
        <v>687</v>
      </c>
    </row>
    <row r="150" spans="1:65" s="2" customFormat="1" ht="21.75" customHeight="1">
      <c r="A150" s="33"/>
      <c r="B150" s="34"/>
      <c r="C150" s="186" t="s">
        <v>472</v>
      </c>
      <c r="D150" s="186" t="s">
        <v>138</v>
      </c>
      <c r="E150" s="187" t="s">
        <v>191</v>
      </c>
      <c r="F150" s="188" t="s">
        <v>192</v>
      </c>
      <c r="G150" s="189" t="s">
        <v>152</v>
      </c>
      <c r="H150" s="190">
        <v>15</v>
      </c>
      <c r="I150" s="191"/>
      <c r="J150" s="192">
        <f t="shared" si="0"/>
        <v>0</v>
      </c>
      <c r="K150" s="193"/>
      <c r="L150" s="38"/>
      <c r="M150" s="194" t="s">
        <v>1</v>
      </c>
      <c r="N150" s="195" t="s">
        <v>39</v>
      </c>
      <c r="O150" s="70"/>
      <c r="P150" s="196">
        <f t="shared" si="1"/>
        <v>0</v>
      </c>
      <c r="Q150" s="196">
        <v>0</v>
      </c>
      <c r="R150" s="196">
        <f t="shared" si="2"/>
        <v>0</v>
      </c>
      <c r="S150" s="196">
        <v>0</v>
      </c>
      <c r="T150" s="197">
        <f t="shared" si="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98" t="s">
        <v>142</v>
      </c>
      <c r="AT150" s="198" t="s">
        <v>138</v>
      </c>
      <c r="AU150" s="198" t="s">
        <v>84</v>
      </c>
      <c r="AY150" s="16" t="s">
        <v>134</v>
      </c>
      <c r="BE150" s="199">
        <f t="shared" si="4"/>
        <v>0</v>
      </c>
      <c r="BF150" s="199">
        <f t="shared" si="5"/>
        <v>0</v>
      </c>
      <c r="BG150" s="199">
        <f t="shared" si="6"/>
        <v>0</v>
      </c>
      <c r="BH150" s="199">
        <f t="shared" si="7"/>
        <v>0</v>
      </c>
      <c r="BI150" s="199">
        <f t="shared" si="8"/>
        <v>0</v>
      </c>
      <c r="BJ150" s="16" t="s">
        <v>82</v>
      </c>
      <c r="BK150" s="199">
        <f t="shared" si="9"/>
        <v>0</v>
      </c>
      <c r="BL150" s="16" t="s">
        <v>142</v>
      </c>
      <c r="BM150" s="198" t="s">
        <v>688</v>
      </c>
    </row>
    <row r="151" spans="1:65" s="2" customFormat="1" ht="21.75" customHeight="1">
      <c r="A151" s="33"/>
      <c r="B151" s="34"/>
      <c r="C151" s="186" t="s">
        <v>427</v>
      </c>
      <c r="D151" s="186" t="s">
        <v>138</v>
      </c>
      <c r="E151" s="187" t="s">
        <v>195</v>
      </c>
      <c r="F151" s="188" t="s">
        <v>196</v>
      </c>
      <c r="G151" s="189" t="s">
        <v>152</v>
      </c>
      <c r="H151" s="190">
        <v>15</v>
      </c>
      <c r="I151" s="191"/>
      <c r="J151" s="192">
        <f t="shared" si="0"/>
        <v>0</v>
      </c>
      <c r="K151" s="193"/>
      <c r="L151" s="38"/>
      <c r="M151" s="194" t="s">
        <v>1</v>
      </c>
      <c r="N151" s="195" t="s">
        <v>39</v>
      </c>
      <c r="O151" s="70"/>
      <c r="P151" s="196">
        <f t="shared" si="1"/>
        <v>0</v>
      </c>
      <c r="Q151" s="196">
        <v>0</v>
      </c>
      <c r="R151" s="196">
        <f t="shared" si="2"/>
        <v>0</v>
      </c>
      <c r="S151" s="196">
        <v>0</v>
      </c>
      <c r="T151" s="197">
        <f t="shared" si="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98" t="s">
        <v>142</v>
      </c>
      <c r="AT151" s="198" t="s">
        <v>138</v>
      </c>
      <c r="AU151" s="198" t="s">
        <v>84</v>
      </c>
      <c r="AY151" s="16" t="s">
        <v>134</v>
      </c>
      <c r="BE151" s="199">
        <f t="shared" si="4"/>
        <v>0</v>
      </c>
      <c r="BF151" s="199">
        <f t="shared" si="5"/>
        <v>0</v>
      </c>
      <c r="BG151" s="199">
        <f t="shared" si="6"/>
        <v>0</v>
      </c>
      <c r="BH151" s="199">
        <f t="shared" si="7"/>
        <v>0</v>
      </c>
      <c r="BI151" s="199">
        <f t="shared" si="8"/>
        <v>0</v>
      </c>
      <c r="BJ151" s="16" t="s">
        <v>82</v>
      </c>
      <c r="BK151" s="199">
        <f t="shared" si="9"/>
        <v>0</v>
      </c>
      <c r="BL151" s="16" t="s">
        <v>142</v>
      </c>
      <c r="BM151" s="198" t="s">
        <v>689</v>
      </c>
    </row>
    <row r="152" spans="1:65" s="2" customFormat="1" ht="16.5" customHeight="1">
      <c r="A152" s="33"/>
      <c r="B152" s="34"/>
      <c r="C152" s="186" t="s">
        <v>8</v>
      </c>
      <c r="D152" s="186" t="s">
        <v>138</v>
      </c>
      <c r="E152" s="187" t="s">
        <v>199</v>
      </c>
      <c r="F152" s="188" t="s">
        <v>200</v>
      </c>
      <c r="G152" s="189" t="s">
        <v>201</v>
      </c>
      <c r="H152" s="190">
        <v>40</v>
      </c>
      <c r="I152" s="191"/>
      <c r="J152" s="192">
        <f t="shared" si="0"/>
        <v>0</v>
      </c>
      <c r="K152" s="193"/>
      <c r="L152" s="38"/>
      <c r="M152" s="194" t="s">
        <v>1</v>
      </c>
      <c r="N152" s="195" t="s">
        <v>39</v>
      </c>
      <c r="O152" s="70"/>
      <c r="P152" s="196">
        <f t="shared" si="1"/>
        <v>0</v>
      </c>
      <c r="Q152" s="196">
        <v>0</v>
      </c>
      <c r="R152" s="196">
        <f t="shared" si="2"/>
        <v>0</v>
      </c>
      <c r="S152" s="196">
        <v>0</v>
      </c>
      <c r="T152" s="197">
        <f t="shared" si="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98" t="s">
        <v>142</v>
      </c>
      <c r="AT152" s="198" t="s">
        <v>138</v>
      </c>
      <c r="AU152" s="198" t="s">
        <v>84</v>
      </c>
      <c r="AY152" s="16" t="s">
        <v>134</v>
      </c>
      <c r="BE152" s="199">
        <f t="shared" si="4"/>
        <v>0</v>
      </c>
      <c r="BF152" s="199">
        <f t="shared" si="5"/>
        <v>0</v>
      </c>
      <c r="BG152" s="199">
        <f t="shared" si="6"/>
        <v>0</v>
      </c>
      <c r="BH152" s="199">
        <f t="shared" si="7"/>
        <v>0</v>
      </c>
      <c r="BI152" s="199">
        <f t="shared" si="8"/>
        <v>0</v>
      </c>
      <c r="BJ152" s="16" t="s">
        <v>82</v>
      </c>
      <c r="BK152" s="199">
        <f t="shared" si="9"/>
        <v>0</v>
      </c>
      <c r="BL152" s="16" t="s">
        <v>142</v>
      </c>
      <c r="BM152" s="198" t="s">
        <v>690</v>
      </c>
    </row>
    <row r="153" spans="2:63" s="12" customFormat="1" ht="25.95" customHeight="1">
      <c r="B153" s="170"/>
      <c r="C153" s="171"/>
      <c r="D153" s="172" t="s">
        <v>73</v>
      </c>
      <c r="E153" s="173" t="s">
        <v>203</v>
      </c>
      <c r="F153" s="173" t="s">
        <v>204</v>
      </c>
      <c r="G153" s="171"/>
      <c r="H153" s="171"/>
      <c r="I153" s="174"/>
      <c r="J153" s="175">
        <f>BK153</f>
        <v>0</v>
      </c>
      <c r="K153" s="171"/>
      <c r="L153" s="176"/>
      <c r="M153" s="177"/>
      <c r="N153" s="178"/>
      <c r="O153" s="178"/>
      <c r="P153" s="179">
        <f>SUM(P154:P168)</f>
        <v>0</v>
      </c>
      <c r="Q153" s="178"/>
      <c r="R153" s="179">
        <f>SUM(R154:R168)</f>
        <v>0</v>
      </c>
      <c r="S153" s="178"/>
      <c r="T153" s="180">
        <f>SUM(T154:T168)</f>
        <v>0</v>
      </c>
      <c r="AR153" s="181" t="s">
        <v>82</v>
      </c>
      <c r="AT153" s="182" t="s">
        <v>73</v>
      </c>
      <c r="AU153" s="182" t="s">
        <v>74</v>
      </c>
      <c r="AY153" s="181" t="s">
        <v>134</v>
      </c>
      <c r="BK153" s="183">
        <f>SUM(BK154:BK168)</f>
        <v>0</v>
      </c>
    </row>
    <row r="154" spans="1:65" s="2" customFormat="1" ht="33" customHeight="1">
      <c r="A154" s="33"/>
      <c r="B154" s="34"/>
      <c r="C154" s="186" t="s">
        <v>340</v>
      </c>
      <c r="D154" s="186" t="s">
        <v>138</v>
      </c>
      <c r="E154" s="187" t="s">
        <v>206</v>
      </c>
      <c r="F154" s="188" t="s">
        <v>207</v>
      </c>
      <c r="G154" s="189" t="s">
        <v>152</v>
      </c>
      <c r="H154" s="190">
        <v>297</v>
      </c>
      <c r="I154" s="191"/>
      <c r="J154" s="192">
        <f aca="true" t="shared" si="10" ref="J154:J168">ROUND(I154*H154,2)</f>
        <v>0</v>
      </c>
      <c r="K154" s="193"/>
      <c r="L154" s="38"/>
      <c r="M154" s="194" t="s">
        <v>1</v>
      </c>
      <c r="N154" s="195" t="s">
        <v>39</v>
      </c>
      <c r="O154" s="70"/>
      <c r="P154" s="196">
        <f aca="true" t="shared" si="11" ref="P154:P168">O154*H154</f>
        <v>0</v>
      </c>
      <c r="Q154" s="196">
        <v>0</v>
      </c>
      <c r="R154" s="196">
        <f aca="true" t="shared" si="12" ref="R154:R168">Q154*H154</f>
        <v>0</v>
      </c>
      <c r="S154" s="196">
        <v>0</v>
      </c>
      <c r="T154" s="197">
        <f aca="true" t="shared" si="13" ref="T154:T168"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98" t="s">
        <v>142</v>
      </c>
      <c r="AT154" s="198" t="s">
        <v>138</v>
      </c>
      <c r="AU154" s="198" t="s">
        <v>82</v>
      </c>
      <c r="AY154" s="16" t="s">
        <v>134</v>
      </c>
      <c r="BE154" s="199">
        <f aca="true" t="shared" si="14" ref="BE154:BE168">IF(N154="základní",J154,0)</f>
        <v>0</v>
      </c>
      <c r="BF154" s="199">
        <f aca="true" t="shared" si="15" ref="BF154:BF168">IF(N154="snížená",J154,0)</f>
        <v>0</v>
      </c>
      <c r="BG154" s="199">
        <f aca="true" t="shared" si="16" ref="BG154:BG168">IF(N154="zákl. přenesená",J154,0)</f>
        <v>0</v>
      </c>
      <c r="BH154" s="199">
        <f aca="true" t="shared" si="17" ref="BH154:BH168">IF(N154="sníž. přenesená",J154,0)</f>
        <v>0</v>
      </c>
      <c r="BI154" s="199">
        <f aca="true" t="shared" si="18" ref="BI154:BI168">IF(N154="nulová",J154,0)</f>
        <v>0</v>
      </c>
      <c r="BJ154" s="16" t="s">
        <v>82</v>
      </c>
      <c r="BK154" s="199">
        <f aca="true" t="shared" si="19" ref="BK154:BK168">ROUND(I154*H154,2)</f>
        <v>0</v>
      </c>
      <c r="BL154" s="16" t="s">
        <v>142</v>
      </c>
      <c r="BM154" s="198" t="s">
        <v>691</v>
      </c>
    </row>
    <row r="155" spans="1:65" s="2" customFormat="1" ht="21.75" customHeight="1">
      <c r="A155" s="33"/>
      <c r="B155" s="34"/>
      <c r="C155" s="186" t="s">
        <v>437</v>
      </c>
      <c r="D155" s="186" t="s">
        <v>138</v>
      </c>
      <c r="E155" s="187" t="s">
        <v>210</v>
      </c>
      <c r="F155" s="188" t="s">
        <v>211</v>
      </c>
      <c r="G155" s="189" t="s">
        <v>141</v>
      </c>
      <c r="H155" s="190">
        <v>13</v>
      </c>
      <c r="I155" s="191"/>
      <c r="J155" s="192">
        <f t="shared" si="10"/>
        <v>0</v>
      </c>
      <c r="K155" s="193"/>
      <c r="L155" s="38"/>
      <c r="M155" s="194" t="s">
        <v>1</v>
      </c>
      <c r="N155" s="195" t="s">
        <v>39</v>
      </c>
      <c r="O155" s="70"/>
      <c r="P155" s="196">
        <f t="shared" si="11"/>
        <v>0</v>
      </c>
      <c r="Q155" s="196">
        <v>0</v>
      </c>
      <c r="R155" s="196">
        <f t="shared" si="12"/>
        <v>0</v>
      </c>
      <c r="S155" s="196">
        <v>0</v>
      </c>
      <c r="T155" s="197">
        <f t="shared" si="1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98" t="s">
        <v>142</v>
      </c>
      <c r="AT155" s="198" t="s">
        <v>138</v>
      </c>
      <c r="AU155" s="198" t="s">
        <v>82</v>
      </c>
      <c r="AY155" s="16" t="s">
        <v>134</v>
      </c>
      <c r="BE155" s="199">
        <f t="shared" si="14"/>
        <v>0</v>
      </c>
      <c r="BF155" s="199">
        <f t="shared" si="15"/>
        <v>0</v>
      </c>
      <c r="BG155" s="199">
        <f t="shared" si="16"/>
        <v>0</v>
      </c>
      <c r="BH155" s="199">
        <f t="shared" si="17"/>
        <v>0</v>
      </c>
      <c r="BI155" s="199">
        <f t="shared" si="18"/>
        <v>0</v>
      </c>
      <c r="BJ155" s="16" t="s">
        <v>82</v>
      </c>
      <c r="BK155" s="199">
        <f t="shared" si="19"/>
        <v>0</v>
      </c>
      <c r="BL155" s="16" t="s">
        <v>142</v>
      </c>
      <c r="BM155" s="198" t="s">
        <v>692</v>
      </c>
    </row>
    <row r="156" spans="1:65" s="2" customFormat="1" ht="21.75" customHeight="1">
      <c r="A156" s="33"/>
      <c r="B156" s="34"/>
      <c r="C156" s="186" t="s">
        <v>441</v>
      </c>
      <c r="D156" s="186" t="s">
        <v>138</v>
      </c>
      <c r="E156" s="187" t="s">
        <v>214</v>
      </c>
      <c r="F156" s="188" t="s">
        <v>215</v>
      </c>
      <c r="G156" s="189" t="s">
        <v>141</v>
      </c>
      <c r="H156" s="190">
        <v>87</v>
      </c>
      <c r="I156" s="191"/>
      <c r="J156" s="192">
        <f t="shared" si="10"/>
        <v>0</v>
      </c>
      <c r="K156" s="193"/>
      <c r="L156" s="38"/>
      <c r="M156" s="194" t="s">
        <v>1</v>
      </c>
      <c r="N156" s="195" t="s">
        <v>39</v>
      </c>
      <c r="O156" s="70"/>
      <c r="P156" s="196">
        <f t="shared" si="11"/>
        <v>0</v>
      </c>
      <c r="Q156" s="196">
        <v>0</v>
      </c>
      <c r="R156" s="196">
        <f t="shared" si="12"/>
        <v>0</v>
      </c>
      <c r="S156" s="196">
        <v>0</v>
      </c>
      <c r="T156" s="197">
        <f t="shared" si="1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98" t="s">
        <v>142</v>
      </c>
      <c r="AT156" s="198" t="s">
        <v>138</v>
      </c>
      <c r="AU156" s="198" t="s">
        <v>82</v>
      </c>
      <c r="AY156" s="16" t="s">
        <v>134</v>
      </c>
      <c r="BE156" s="199">
        <f t="shared" si="14"/>
        <v>0</v>
      </c>
      <c r="BF156" s="199">
        <f t="shared" si="15"/>
        <v>0</v>
      </c>
      <c r="BG156" s="199">
        <f t="shared" si="16"/>
        <v>0</v>
      </c>
      <c r="BH156" s="199">
        <f t="shared" si="17"/>
        <v>0</v>
      </c>
      <c r="BI156" s="199">
        <f t="shared" si="18"/>
        <v>0</v>
      </c>
      <c r="BJ156" s="16" t="s">
        <v>82</v>
      </c>
      <c r="BK156" s="199">
        <f t="shared" si="19"/>
        <v>0</v>
      </c>
      <c r="BL156" s="16" t="s">
        <v>142</v>
      </c>
      <c r="BM156" s="198" t="s">
        <v>693</v>
      </c>
    </row>
    <row r="157" spans="1:65" s="2" customFormat="1" ht="33" customHeight="1">
      <c r="A157" s="33"/>
      <c r="B157" s="34"/>
      <c r="C157" s="186" t="s">
        <v>445</v>
      </c>
      <c r="D157" s="186" t="s">
        <v>138</v>
      </c>
      <c r="E157" s="187" t="s">
        <v>218</v>
      </c>
      <c r="F157" s="188" t="s">
        <v>219</v>
      </c>
      <c r="G157" s="189" t="s">
        <v>141</v>
      </c>
      <c r="H157" s="190">
        <v>9</v>
      </c>
      <c r="I157" s="191"/>
      <c r="J157" s="192">
        <f t="shared" si="10"/>
        <v>0</v>
      </c>
      <c r="K157" s="193"/>
      <c r="L157" s="38"/>
      <c r="M157" s="194" t="s">
        <v>1</v>
      </c>
      <c r="N157" s="195" t="s">
        <v>39</v>
      </c>
      <c r="O157" s="70"/>
      <c r="P157" s="196">
        <f t="shared" si="11"/>
        <v>0</v>
      </c>
      <c r="Q157" s="196">
        <v>0</v>
      </c>
      <c r="R157" s="196">
        <f t="shared" si="12"/>
        <v>0</v>
      </c>
      <c r="S157" s="196">
        <v>0</v>
      </c>
      <c r="T157" s="197">
        <f t="shared" si="1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98" t="s">
        <v>142</v>
      </c>
      <c r="AT157" s="198" t="s">
        <v>138</v>
      </c>
      <c r="AU157" s="198" t="s">
        <v>82</v>
      </c>
      <c r="AY157" s="16" t="s">
        <v>134</v>
      </c>
      <c r="BE157" s="199">
        <f t="shared" si="14"/>
        <v>0</v>
      </c>
      <c r="BF157" s="199">
        <f t="shared" si="15"/>
        <v>0</v>
      </c>
      <c r="BG157" s="199">
        <f t="shared" si="16"/>
        <v>0</v>
      </c>
      <c r="BH157" s="199">
        <f t="shared" si="17"/>
        <v>0</v>
      </c>
      <c r="BI157" s="199">
        <f t="shared" si="18"/>
        <v>0</v>
      </c>
      <c r="BJ157" s="16" t="s">
        <v>82</v>
      </c>
      <c r="BK157" s="199">
        <f t="shared" si="19"/>
        <v>0</v>
      </c>
      <c r="BL157" s="16" t="s">
        <v>142</v>
      </c>
      <c r="BM157" s="198" t="s">
        <v>694</v>
      </c>
    </row>
    <row r="158" spans="1:65" s="2" customFormat="1" ht="21.75" customHeight="1">
      <c r="A158" s="33"/>
      <c r="B158" s="34"/>
      <c r="C158" s="186" t="s">
        <v>449</v>
      </c>
      <c r="D158" s="186" t="s">
        <v>138</v>
      </c>
      <c r="E158" s="187" t="s">
        <v>222</v>
      </c>
      <c r="F158" s="188" t="s">
        <v>223</v>
      </c>
      <c r="G158" s="189" t="s">
        <v>224</v>
      </c>
      <c r="H158" s="190">
        <v>0.27</v>
      </c>
      <c r="I158" s="191"/>
      <c r="J158" s="192">
        <f t="shared" si="10"/>
        <v>0</v>
      </c>
      <c r="K158" s="193"/>
      <c r="L158" s="38"/>
      <c r="M158" s="194" t="s">
        <v>1</v>
      </c>
      <c r="N158" s="195" t="s">
        <v>39</v>
      </c>
      <c r="O158" s="70"/>
      <c r="P158" s="196">
        <f t="shared" si="11"/>
        <v>0</v>
      </c>
      <c r="Q158" s="196">
        <v>0</v>
      </c>
      <c r="R158" s="196">
        <f t="shared" si="12"/>
        <v>0</v>
      </c>
      <c r="S158" s="196">
        <v>0</v>
      </c>
      <c r="T158" s="197">
        <f t="shared" si="1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98" t="s">
        <v>142</v>
      </c>
      <c r="AT158" s="198" t="s">
        <v>138</v>
      </c>
      <c r="AU158" s="198" t="s">
        <v>82</v>
      </c>
      <c r="AY158" s="16" t="s">
        <v>134</v>
      </c>
      <c r="BE158" s="199">
        <f t="shared" si="14"/>
        <v>0</v>
      </c>
      <c r="BF158" s="199">
        <f t="shared" si="15"/>
        <v>0</v>
      </c>
      <c r="BG158" s="199">
        <f t="shared" si="16"/>
        <v>0</v>
      </c>
      <c r="BH158" s="199">
        <f t="shared" si="17"/>
        <v>0</v>
      </c>
      <c r="BI158" s="199">
        <f t="shared" si="18"/>
        <v>0</v>
      </c>
      <c r="BJ158" s="16" t="s">
        <v>82</v>
      </c>
      <c r="BK158" s="199">
        <f t="shared" si="19"/>
        <v>0</v>
      </c>
      <c r="BL158" s="16" t="s">
        <v>142</v>
      </c>
      <c r="BM158" s="198" t="s">
        <v>695</v>
      </c>
    </row>
    <row r="159" spans="1:65" s="2" customFormat="1" ht="16.5" customHeight="1">
      <c r="A159" s="33"/>
      <c r="B159" s="34"/>
      <c r="C159" s="186" t="s">
        <v>7</v>
      </c>
      <c r="D159" s="186" t="s">
        <v>138</v>
      </c>
      <c r="E159" s="187" t="s">
        <v>227</v>
      </c>
      <c r="F159" s="188" t="s">
        <v>228</v>
      </c>
      <c r="G159" s="189" t="s">
        <v>141</v>
      </c>
      <c r="H159" s="190">
        <v>8</v>
      </c>
      <c r="I159" s="191"/>
      <c r="J159" s="192">
        <f t="shared" si="10"/>
        <v>0</v>
      </c>
      <c r="K159" s="193"/>
      <c r="L159" s="38"/>
      <c r="M159" s="194" t="s">
        <v>1</v>
      </c>
      <c r="N159" s="195" t="s">
        <v>39</v>
      </c>
      <c r="O159" s="70"/>
      <c r="P159" s="196">
        <f t="shared" si="11"/>
        <v>0</v>
      </c>
      <c r="Q159" s="196">
        <v>0</v>
      </c>
      <c r="R159" s="196">
        <f t="shared" si="12"/>
        <v>0</v>
      </c>
      <c r="S159" s="196">
        <v>0</v>
      </c>
      <c r="T159" s="197">
        <f t="shared" si="1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98" t="s">
        <v>142</v>
      </c>
      <c r="AT159" s="198" t="s">
        <v>138</v>
      </c>
      <c r="AU159" s="198" t="s">
        <v>82</v>
      </c>
      <c r="AY159" s="16" t="s">
        <v>134</v>
      </c>
      <c r="BE159" s="199">
        <f t="shared" si="14"/>
        <v>0</v>
      </c>
      <c r="BF159" s="199">
        <f t="shared" si="15"/>
        <v>0</v>
      </c>
      <c r="BG159" s="199">
        <f t="shared" si="16"/>
        <v>0</v>
      </c>
      <c r="BH159" s="199">
        <f t="shared" si="17"/>
        <v>0</v>
      </c>
      <c r="BI159" s="199">
        <f t="shared" si="18"/>
        <v>0</v>
      </c>
      <c r="BJ159" s="16" t="s">
        <v>82</v>
      </c>
      <c r="BK159" s="199">
        <f t="shared" si="19"/>
        <v>0</v>
      </c>
      <c r="BL159" s="16" t="s">
        <v>142</v>
      </c>
      <c r="BM159" s="198" t="s">
        <v>696</v>
      </c>
    </row>
    <row r="160" spans="1:65" s="2" customFormat="1" ht="16.5" customHeight="1">
      <c r="A160" s="33"/>
      <c r="B160" s="34"/>
      <c r="C160" s="186" t="s">
        <v>456</v>
      </c>
      <c r="D160" s="186" t="s">
        <v>138</v>
      </c>
      <c r="E160" s="187" t="s">
        <v>231</v>
      </c>
      <c r="F160" s="188" t="s">
        <v>232</v>
      </c>
      <c r="G160" s="189" t="s">
        <v>141</v>
      </c>
      <c r="H160" s="190">
        <v>8</v>
      </c>
      <c r="I160" s="191"/>
      <c r="J160" s="192">
        <f t="shared" si="10"/>
        <v>0</v>
      </c>
      <c r="K160" s="193"/>
      <c r="L160" s="38"/>
      <c r="M160" s="194" t="s">
        <v>1</v>
      </c>
      <c r="N160" s="195" t="s">
        <v>39</v>
      </c>
      <c r="O160" s="70"/>
      <c r="P160" s="196">
        <f t="shared" si="11"/>
        <v>0</v>
      </c>
      <c r="Q160" s="196">
        <v>0</v>
      </c>
      <c r="R160" s="196">
        <f t="shared" si="12"/>
        <v>0</v>
      </c>
      <c r="S160" s="196">
        <v>0</v>
      </c>
      <c r="T160" s="197">
        <f t="shared" si="1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98" t="s">
        <v>142</v>
      </c>
      <c r="AT160" s="198" t="s">
        <v>138</v>
      </c>
      <c r="AU160" s="198" t="s">
        <v>82</v>
      </c>
      <c r="AY160" s="16" t="s">
        <v>134</v>
      </c>
      <c r="BE160" s="199">
        <f t="shared" si="14"/>
        <v>0</v>
      </c>
      <c r="BF160" s="199">
        <f t="shared" si="15"/>
        <v>0</v>
      </c>
      <c r="BG160" s="199">
        <f t="shared" si="16"/>
        <v>0</v>
      </c>
      <c r="BH160" s="199">
        <f t="shared" si="17"/>
        <v>0</v>
      </c>
      <c r="BI160" s="199">
        <f t="shared" si="18"/>
        <v>0</v>
      </c>
      <c r="BJ160" s="16" t="s">
        <v>82</v>
      </c>
      <c r="BK160" s="199">
        <f t="shared" si="19"/>
        <v>0</v>
      </c>
      <c r="BL160" s="16" t="s">
        <v>142</v>
      </c>
      <c r="BM160" s="198" t="s">
        <v>697</v>
      </c>
    </row>
    <row r="161" spans="1:65" s="2" customFormat="1" ht="16.5" customHeight="1">
      <c r="A161" s="33"/>
      <c r="B161" s="34"/>
      <c r="C161" s="186" t="s">
        <v>460</v>
      </c>
      <c r="D161" s="186" t="s">
        <v>138</v>
      </c>
      <c r="E161" s="187" t="s">
        <v>235</v>
      </c>
      <c r="F161" s="188" t="s">
        <v>236</v>
      </c>
      <c r="G161" s="189" t="s">
        <v>141</v>
      </c>
      <c r="H161" s="190">
        <v>6</v>
      </c>
      <c r="I161" s="191"/>
      <c r="J161" s="192">
        <f t="shared" si="10"/>
        <v>0</v>
      </c>
      <c r="K161" s="193"/>
      <c r="L161" s="38"/>
      <c r="M161" s="194" t="s">
        <v>1</v>
      </c>
      <c r="N161" s="195" t="s">
        <v>39</v>
      </c>
      <c r="O161" s="70"/>
      <c r="P161" s="196">
        <f t="shared" si="11"/>
        <v>0</v>
      </c>
      <c r="Q161" s="196">
        <v>0</v>
      </c>
      <c r="R161" s="196">
        <f t="shared" si="12"/>
        <v>0</v>
      </c>
      <c r="S161" s="196">
        <v>0</v>
      </c>
      <c r="T161" s="197">
        <f t="shared" si="1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98" t="s">
        <v>142</v>
      </c>
      <c r="AT161" s="198" t="s">
        <v>138</v>
      </c>
      <c r="AU161" s="198" t="s">
        <v>82</v>
      </c>
      <c r="AY161" s="16" t="s">
        <v>134</v>
      </c>
      <c r="BE161" s="199">
        <f t="shared" si="14"/>
        <v>0</v>
      </c>
      <c r="BF161" s="199">
        <f t="shared" si="15"/>
        <v>0</v>
      </c>
      <c r="BG161" s="199">
        <f t="shared" si="16"/>
        <v>0</v>
      </c>
      <c r="BH161" s="199">
        <f t="shared" si="17"/>
        <v>0</v>
      </c>
      <c r="BI161" s="199">
        <f t="shared" si="18"/>
        <v>0</v>
      </c>
      <c r="BJ161" s="16" t="s">
        <v>82</v>
      </c>
      <c r="BK161" s="199">
        <f t="shared" si="19"/>
        <v>0</v>
      </c>
      <c r="BL161" s="16" t="s">
        <v>142</v>
      </c>
      <c r="BM161" s="198" t="s">
        <v>698</v>
      </c>
    </row>
    <row r="162" spans="1:65" s="2" customFormat="1" ht="16.5" customHeight="1">
      <c r="A162" s="33"/>
      <c r="B162" s="34"/>
      <c r="C162" s="186" t="s">
        <v>464</v>
      </c>
      <c r="D162" s="186" t="s">
        <v>138</v>
      </c>
      <c r="E162" s="187" t="s">
        <v>239</v>
      </c>
      <c r="F162" s="188" t="s">
        <v>240</v>
      </c>
      <c r="G162" s="189" t="s">
        <v>141</v>
      </c>
      <c r="H162" s="190">
        <v>3</v>
      </c>
      <c r="I162" s="191"/>
      <c r="J162" s="192">
        <f t="shared" si="10"/>
        <v>0</v>
      </c>
      <c r="K162" s="193"/>
      <c r="L162" s="38"/>
      <c r="M162" s="194" t="s">
        <v>1</v>
      </c>
      <c r="N162" s="195" t="s">
        <v>39</v>
      </c>
      <c r="O162" s="70"/>
      <c r="P162" s="196">
        <f t="shared" si="11"/>
        <v>0</v>
      </c>
      <c r="Q162" s="196">
        <v>0</v>
      </c>
      <c r="R162" s="196">
        <f t="shared" si="12"/>
        <v>0</v>
      </c>
      <c r="S162" s="196">
        <v>0</v>
      </c>
      <c r="T162" s="197">
        <f t="shared" si="1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98" t="s">
        <v>142</v>
      </c>
      <c r="AT162" s="198" t="s">
        <v>138</v>
      </c>
      <c r="AU162" s="198" t="s">
        <v>82</v>
      </c>
      <c r="AY162" s="16" t="s">
        <v>134</v>
      </c>
      <c r="BE162" s="199">
        <f t="shared" si="14"/>
        <v>0</v>
      </c>
      <c r="BF162" s="199">
        <f t="shared" si="15"/>
        <v>0</v>
      </c>
      <c r="BG162" s="199">
        <f t="shared" si="16"/>
        <v>0</v>
      </c>
      <c r="BH162" s="199">
        <f t="shared" si="17"/>
        <v>0</v>
      </c>
      <c r="BI162" s="199">
        <f t="shared" si="18"/>
        <v>0</v>
      </c>
      <c r="BJ162" s="16" t="s">
        <v>82</v>
      </c>
      <c r="BK162" s="199">
        <f t="shared" si="19"/>
        <v>0</v>
      </c>
      <c r="BL162" s="16" t="s">
        <v>142</v>
      </c>
      <c r="BM162" s="198" t="s">
        <v>699</v>
      </c>
    </row>
    <row r="163" spans="1:65" s="2" customFormat="1" ht="16.5" customHeight="1">
      <c r="A163" s="33"/>
      <c r="B163" s="34"/>
      <c r="C163" s="186" t="s">
        <v>488</v>
      </c>
      <c r="D163" s="186" t="s">
        <v>138</v>
      </c>
      <c r="E163" s="187" t="s">
        <v>243</v>
      </c>
      <c r="F163" s="188" t="s">
        <v>244</v>
      </c>
      <c r="G163" s="189" t="s">
        <v>245</v>
      </c>
      <c r="H163" s="190">
        <v>173</v>
      </c>
      <c r="I163" s="191"/>
      <c r="J163" s="192">
        <f t="shared" si="10"/>
        <v>0</v>
      </c>
      <c r="K163" s="193"/>
      <c r="L163" s="38"/>
      <c r="M163" s="194" t="s">
        <v>1</v>
      </c>
      <c r="N163" s="195" t="s">
        <v>39</v>
      </c>
      <c r="O163" s="70"/>
      <c r="P163" s="196">
        <f t="shared" si="11"/>
        <v>0</v>
      </c>
      <c r="Q163" s="196">
        <v>0</v>
      </c>
      <c r="R163" s="196">
        <f t="shared" si="12"/>
        <v>0</v>
      </c>
      <c r="S163" s="196">
        <v>0</v>
      </c>
      <c r="T163" s="197">
        <f t="shared" si="1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98" t="s">
        <v>142</v>
      </c>
      <c r="AT163" s="198" t="s">
        <v>138</v>
      </c>
      <c r="AU163" s="198" t="s">
        <v>82</v>
      </c>
      <c r="AY163" s="16" t="s">
        <v>134</v>
      </c>
      <c r="BE163" s="199">
        <f t="shared" si="14"/>
        <v>0</v>
      </c>
      <c r="BF163" s="199">
        <f t="shared" si="15"/>
        <v>0</v>
      </c>
      <c r="BG163" s="199">
        <f t="shared" si="16"/>
        <v>0</v>
      </c>
      <c r="BH163" s="199">
        <f t="shared" si="17"/>
        <v>0</v>
      </c>
      <c r="BI163" s="199">
        <f t="shared" si="18"/>
        <v>0</v>
      </c>
      <c r="BJ163" s="16" t="s">
        <v>82</v>
      </c>
      <c r="BK163" s="199">
        <f t="shared" si="19"/>
        <v>0</v>
      </c>
      <c r="BL163" s="16" t="s">
        <v>142</v>
      </c>
      <c r="BM163" s="198" t="s">
        <v>700</v>
      </c>
    </row>
    <row r="164" spans="1:65" s="2" customFormat="1" ht="16.5" customHeight="1">
      <c r="A164" s="33"/>
      <c r="B164" s="34"/>
      <c r="C164" s="186" t="s">
        <v>476</v>
      </c>
      <c r="D164" s="186" t="s">
        <v>138</v>
      </c>
      <c r="E164" s="187" t="s">
        <v>248</v>
      </c>
      <c r="F164" s="188" t="s">
        <v>249</v>
      </c>
      <c r="G164" s="189" t="s">
        <v>245</v>
      </c>
      <c r="H164" s="190">
        <v>75.6</v>
      </c>
      <c r="I164" s="191"/>
      <c r="J164" s="192">
        <f t="shared" si="10"/>
        <v>0</v>
      </c>
      <c r="K164" s="193"/>
      <c r="L164" s="38"/>
      <c r="M164" s="194" t="s">
        <v>1</v>
      </c>
      <c r="N164" s="195" t="s">
        <v>39</v>
      </c>
      <c r="O164" s="70"/>
      <c r="P164" s="196">
        <f t="shared" si="11"/>
        <v>0</v>
      </c>
      <c r="Q164" s="196">
        <v>0</v>
      </c>
      <c r="R164" s="196">
        <f t="shared" si="12"/>
        <v>0</v>
      </c>
      <c r="S164" s="196">
        <v>0</v>
      </c>
      <c r="T164" s="197">
        <f t="shared" si="1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98" t="s">
        <v>142</v>
      </c>
      <c r="AT164" s="198" t="s">
        <v>138</v>
      </c>
      <c r="AU164" s="198" t="s">
        <v>82</v>
      </c>
      <c r="AY164" s="16" t="s">
        <v>134</v>
      </c>
      <c r="BE164" s="199">
        <f t="shared" si="14"/>
        <v>0</v>
      </c>
      <c r="BF164" s="199">
        <f t="shared" si="15"/>
        <v>0</v>
      </c>
      <c r="BG164" s="199">
        <f t="shared" si="16"/>
        <v>0</v>
      </c>
      <c r="BH164" s="199">
        <f t="shared" si="17"/>
        <v>0</v>
      </c>
      <c r="BI164" s="199">
        <f t="shared" si="18"/>
        <v>0</v>
      </c>
      <c r="BJ164" s="16" t="s">
        <v>82</v>
      </c>
      <c r="BK164" s="199">
        <f t="shared" si="19"/>
        <v>0</v>
      </c>
      <c r="BL164" s="16" t="s">
        <v>142</v>
      </c>
      <c r="BM164" s="198" t="s">
        <v>701</v>
      </c>
    </row>
    <row r="165" spans="1:65" s="2" customFormat="1" ht="16.5" customHeight="1">
      <c r="A165" s="33"/>
      <c r="B165" s="34"/>
      <c r="C165" s="186" t="s">
        <v>480</v>
      </c>
      <c r="D165" s="186" t="s">
        <v>138</v>
      </c>
      <c r="E165" s="187" t="s">
        <v>252</v>
      </c>
      <c r="F165" s="188" t="s">
        <v>253</v>
      </c>
      <c r="G165" s="189" t="s">
        <v>245</v>
      </c>
      <c r="H165" s="190">
        <v>54</v>
      </c>
      <c r="I165" s="191"/>
      <c r="J165" s="192">
        <f t="shared" si="10"/>
        <v>0</v>
      </c>
      <c r="K165" s="193"/>
      <c r="L165" s="38"/>
      <c r="M165" s="194" t="s">
        <v>1</v>
      </c>
      <c r="N165" s="195" t="s">
        <v>39</v>
      </c>
      <c r="O165" s="70"/>
      <c r="P165" s="196">
        <f t="shared" si="11"/>
        <v>0</v>
      </c>
      <c r="Q165" s="196">
        <v>0</v>
      </c>
      <c r="R165" s="196">
        <f t="shared" si="12"/>
        <v>0</v>
      </c>
      <c r="S165" s="196">
        <v>0</v>
      </c>
      <c r="T165" s="197">
        <f t="shared" si="1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98" t="s">
        <v>142</v>
      </c>
      <c r="AT165" s="198" t="s">
        <v>138</v>
      </c>
      <c r="AU165" s="198" t="s">
        <v>82</v>
      </c>
      <c r="AY165" s="16" t="s">
        <v>134</v>
      </c>
      <c r="BE165" s="199">
        <f t="shared" si="14"/>
        <v>0</v>
      </c>
      <c r="BF165" s="199">
        <f t="shared" si="15"/>
        <v>0</v>
      </c>
      <c r="BG165" s="199">
        <f t="shared" si="16"/>
        <v>0</v>
      </c>
      <c r="BH165" s="199">
        <f t="shared" si="17"/>
        <v>0</v>
      </c>
      <c r="BI165" s="199">
        <f t="shared" si="18"/>
        <v>0</v>
      </c>
      <c r="BJ165" s="16" t="s">
        <v>82</v>
      </c>
      <c r="BK165" s="199">
        <f t="shared" si="19"/>
        <v>0</v>
      </c>
      <c r="BL165" s="16" t="s">
        <v>142</v>
      </c>
      <c r="BM165" s="198" t="s">
        <v>702</v>
      </c>
    </row>
    <row r="166" spans="1:65" s="2" customFormat="1" ht="16.5" customHeight="1">
      <c r="A166" s="33"/>
      <c r="B166" s="34"/>
      <c r="C166" s="186" t="s">
        <v>484</v>
      </c>
      <c r="D166" s="186" t="s">
        <v>138</v>
      </c>
      <c r="E166" s="187" t="s">
        <v>256</v>
      </c>
      <c r="F166" s="188" t="s">
        <v>257</v>
      </c>
      <c r="G166" s="189" t="s">
        <v>245</v>
      </c>
      <c r="H166" s="190">
        <v>8</v>
      </c>
      <c r="I166" s="191"/>
      <c r="J166" s="192">
        <f t="shared" si="10"/>
        <v>0</v>
      </c>
      <c r="K166" s="193"/>
      <c r="L166" s="38"/>
      <c r="M166" s="194" t="s">
        <v>1</v>
      </c>
      <c r="N166" s="195" t="s">
        <v>39</v>
      </c>
      <c r="O166" s="70"/>
      <c r="P166" s="196">
        <f t="shared" si="11"/>
        <v>0</v>
      </c>
      <c r="Q166" s="196">
        <v>0</v>
      </c>
      <c r="R166" s="196">
        <f t="shared" si="12"/>
        <v>0</v>
      </c>
      <c r="S166" s="196">
        <v>0</v>
      </c>
      <c r="T166" s="197">
        <f t="shared" si="1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98" t="s">
        <v>142</v>
      </c>
      <c r="AT166" s="198" t="s">
        <v>138</v>
      </c>
      <c r="AU166" s="198" t="s">
        <v>82</v>
      </c>
      <c r="AY166" s="16" t="s">
        <v>134</v>
      </c>
      <c r="BE166" s="199">
        <f t="shared" si="14"/>
        <v>0</v>
      </c>
      <c r="BF166" s="199">
        <f t="shared" si="15"/>
        <v>0</v>
      </c>
      <c r="BG166" s="199">
        <f t="shared" si="16"/>
        <v>0</v>
      </c>
      <c r="BH166" s="199">
        <f t="shared" si="17"/>
        <v>0</v>
      </c>
      <c r="BI166" s="199">
        <f t="shared" si="18"/>
        <v>0</v>
      </c>
      <c r="BJ166" s="16" t="s">
        <v>82</v>
      </c>
      <c r="BK166" s="199">
        <f t="shared" si="19"/>
        <v>0</v>
      </c>
      <c r="BL166" s="16" t="s">
        <v>142</v>
      </c>
      <c r="BM166" s="198" t="s">
        <v>703</v>
      </c>
    </row>
    <row r="167" spans="1:65" s="2" customFormat="1" ht="16.5" customHeight="1">
      <c r="A167" s="33"/>
      <c r="B167" s="34"/>
      <c r="C167" s="186" t="s">
        <v>704</v>
      </c>
      <c r="D167" s="186" t="s">
        <v>138</v>
      </c>
      <c r="E167" s="187" t="s">
        <v>260</v>
      </c>
      <c r="F167" s="188" t="s">
        <v>261</v>
      </c>
      <c r="G167" s="189" t="s">
        <v>245</v>
      </c>
      <c r="H167" s="190">
        <v>6</v>
      </c>
      <c r="I167" s="191"/>
      <c r="J167" s="192">
        <f t="shared" si="10"/>
        <v>0</v>
      </c>
      <c r="K167" s="193"/>
      <c r="L167" s="38"/>
      <c r="M167" s="194" t="s">
        <v>1</v>
      </c>
      <c r="N167" s="195" t="s">
        <v>39</v>
      </c>
      <c r="O167" s="70"/>
      <c r="P167" s="196">
        <f t="shared" si="11"/>
        <v>0</v>
      </c>
      <c r="Q167" s="196">
        <v>0</v>
      </c>
      <c r="R167" s="196">
        <f t="shared" si="12"/>
        <v>0</v>
      </c>
      <c r="S167" s="196">
        <v>0</v>
      </c>
      <c r="T167" s="197">
        <f t="shared" si="13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98" t="s">
        <v>142</v>
      </c>
      <c r="AT167" s="198" t="s">
        <v>138</v>
      </c>
      <c r="AU167" s="198" t="s">
        <v>82</v>
      </c>
      <c r="AY167" s="16" t="s">
        <v>134</v>
      </c>
      <c r="BE167" s="199">
        <f t="shared" si="14"/>
        <v>0</v>
      </c>
      <c r="BF167" s="199">
        <f t="shared" si="15"/>
        <v>0</v>
      </c>
      <c r="BG167" s="199">
        <f t="shared" si="16"/>
        <v>0</v>
      </c>
      <c r="BH167" s="199">
        <f t="shared" si="17"/>
        <v>0</v>
      </c>
      <c r="BI167" s="199">
        <f t="shared" si="18"/>
        <v>0</v>
      </c>
      <c r="BJ167" s="16" t="s">
        <v>82</v>
      </c>
      <c r="BK167" s="199">
        <f t="shared" si="19"/>
        <v>0</v>
      </c>
      <c r="BL167" s="16" t="s">
        <v>142</v>
      </c>
      <c r="BM167" s="198" t="s">
        <v>705</v>
      </c>
    </row>
    <row r="168" spans="1:65" s="2" customFormat="1" ht="16.5" customHeight="1">
      <c r="A168" s="33"/>
      <c r="B168" s="34"/>
      <c r="C168" s="186" t="s">
        <v>412</v>
      </c>
      <c r="D168" s="186" t="s">
        <v>138</v>
      </c>
      <c r="E168" s="187" t="s">
        <v>264</v>
      </c>
      <c r="F168" s="188" t="s">
        <v>265</v>
      </c>
      <c r="G168" s="189" t="s">
        <v>245</v>
      </c>
      <c r="H168" s="190">
        <v>3</v>
      </c>
      <c r="I168" s="191"/>
      <c r="J168" s="192">
        <f t="shared" si="10"/>
        <v>0</v>
      </c>
      <c r="K168" s="193"/>
      <c r="L168" s="38"/>
      <c r="M168" s="194" t="s">
        <v>1</v>
      </c>
      <c r="N168" s="195" t="s">
        <v>39</v>
      </c>
      <c r="O168" s="70"/>
      <c r="P168" s="196">
        <f t="shared" si="11"/>
        <v>0</v>
      </c>
      <c r="Q168" s="196">
        <v>0</v>
      </c>
      <c r="R168" s="196">
        <f t="shared" si="12"/>
        <v>0</v>
      </c>
      <c r="S168" s="196">
        <v>0</v>
      </c>
      <c r="T168" s="197">
        <f t="shared" si="1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98" t="s">
        <v>142</v>
      </c>
      <c r="AT168" s="198" t="s">
        <v>138</v>
      </c>
      <c r="AU168" s="198" t="s">
        <v>82</v>
      </c>
      <c r="AY168" s="16" t="s">
        <v>134</v>
      </c>
      <c r="BE168" s="199">
        <f t="shared" si="14"/>
        <v>0</v>
      </c>
      <c r="BF168" s="199">
        <f t="shared" si="15"/>
        <v>0</v>
      </c>
      <c r="BG168" s="199">
        <f t="shared" si="16"/>
        <v>0</v>
      </c>
      <c r="BH168" s="199">
        <f t="shared" si="17"/>
        <v>0</v>
      </c>
      <c r="BI168" s="199">
        <f t="shared" si="18"/>
        <v>0</v>
      </c>
      <c r="BJ168" s="16" t="s">
        <v>82</v>
      </c>
      <c r="BK168" s="199">
        <f t="shared" si="19"/>
        <v>0</v>
      </c>
      <c r="BL168" s="16" t="s">
        <v>142</v>
      </c>
      <c r="BM168" s="198" t="s">
        <v>706</v>
      </c>
    </row>
    <row r="169" spans="2:63" s="12" customFormat="1" ht="25.95" customHeight="1">
      <c r="B169" s="170"/>
      <c r="C169" s="171"/>
      <c r="D169" s="172" t="s">
        <v>73</v>
      </c>
      <c r="E169" s="173" t="s">
        <v>267</v>
      </c>
      <c r="F169" s="173" t="s">
        <v>268</v>
      </c>
      <c r="G169" s="171"/>
      <c r="H169" s="171"/>
      <c r="I169" s="174"/>
      <c r="J169" s="175">
        <f>BK169</f>
        <v>0</v>
      </c>
      <c r="K169" s="171"/>
      <c r="L169" s="176"/>
      <c r="M169" s="177"/>
      <c r="N169" s="178"/>
      <c r="O169" s="178"/>
      <c r="P169" s="179">
        <f>SUM(P170:P175)</f>
        <v>0</v>
      </c>
      <c r="Q169" s="178"/>
      <c r="R169" s="179">
        <f>SUM(R170:R175)</f>
        <v>0</v>
      </c>
      <c r="S169" s="178"/>
      <c r="T169" s="180">
        <f>SUM(T170:T175)</f>
        <v>0</v>
      </c>
      <c r="AR169" s="181" t="s">
        <v>82</v>
      </c>
      <c r="AT169" s="182" t="s">
        <v>73</v>
      </c>
      <c r="AU169" s="182" t="s">
        <v>74</v>
      </c>
      <c r="AY169" s="181" t="s">
        <v>134</v>
      </c>
      <c r="BK169" s="183">
        <f>SUM(BK170:BK175)</f>
        <v>0</v>
      </c>
    </row>
    <row r="170" spans="1:65" s="2" customFormat="1" ht="16.5" customHeight="1">
      <c r="A170" s="33"/>
      <c r="B170" s="34"/>
      <c r="C170" s="186" t="s">
        <v>416</v>
      </c>
      <c r="D170" s="186" t="s">
        <v>138</v>
      </c>
      <c r="E170" s="187" t="s">
        <v>270</v>
      </c>
      <c r="F170" s="188" t="s">
        <v>271</v>
      </c>
      <c r="G170" s="189" t="s">
        <v>272</v>
      </c>
      <c r="H170" s="190">
        <v>0.54</v>
      </c>
      <c r="I170" s="191"/>
      <c r="J170" s="192">
        <f aca="true" t="shared" si="20" ref="J170:J175">ROUND(I170*H170,2)</f>
        <v>0</v>
      </c>
      <c r="K170" s="193"/>
      <c r="L170" s="38"/>
      <c r="M170" s="194" t="s">
        <v>1</v>
      </c>
      <c r="N170" s="195" t="s">
        <v>39</v>
      </c>
      <c r="O170" s="70"/>
      <c r="P170" s="196">
        <f aca="true" t="shared" si="21" ref="P170:P175">O170*H170</f>
        <v>0</v>
      </c>
      <c r="Q170" s="196">
        <v>0</v>
      </c>
      <c r="R170" s="196">
        <f aca="true" t="shared" si="22" ref="R170:R175">Q170*H170</f>
        <v>0</v>
      </c>
      <c r="S170" s="196">
        <v>0</v>
      </c>
      <c r="T170" s="197">
        <f aca="true" t="shared" si="23" ref="T170:T175"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98" t="s">
        <v>142</v>
      </c>
      <c r="AT170" s="198" t="s">
        <v>138</v>
      </c>
      <c r="AU170" s="198" t="s">
        <v>82</v>
      </c>
      <c r="AY170" s="16" t="s">
        <v>134</v>
      </c>
      <c r="BE170" s="199">
        <f aca="true" t="shared" si="24" ref="BE170:BE175">IF(N170="základní",J170,0)</f>
        <v>0</v>
      </c>
      <c r="BF170" s="199">
        <f aca="true" t="shared" si="25" ref="BF170:BF175">IF(N170="snížená",J170,0)</f>
        <v>0</v>
      </c>
      <c r="BG170" s="199">
        <f aca="true" t="shared" si="26" ref="BG170:BG175">IF(N170="zákl. přenesená",J170,0)</f>
        <v>0</v>
      </c>
      <c r="BH170" s="199">
        <f aca="true" t="shared" si="27" ref="BH170:BH175">IF(N170="sníž. přenesená",J170,0)</f>
        <v>0</v>
      </c>
      <c r="BI170" s="199">
        <f aca="true" t="shared" si="28" ref="BI170:BI175">IF(N170="nulová",J170,0)</f>
        <v>0</v>
      </c>
      <c r="BJ170" s="16" t="s">
        <v>82</v>
      </c>
      <c r="BK170" s="199">
        <f aca="true" t="shared" si="29" ref="BK170:BK175">ROUND(I170*H170,2)</f>
        <v>0</v>
      </c>
      <c r="BL170" s="16" t="s">
        <v>142</v>
      </c>
      <c r="BM170" s="198" t="s">
        <v>707</v>
      </c>
    </row>
    <row r="171" spans="1:65" s="2" customFormat="1" ht="16.5" customHeight="1">
      <c r="A171" s="33"/>
      <c r="B171" s="34"/>
      <c r="C171" s="186" t="s">
        <v>361</v>
      </c>
      <c r="D171" s="186" t="s">
        <v>138</v>
      </c>
      <c r="E171" s="187" t="s">
        <v>275</v>
      </c>
      <c r="F171" s="188" t="s">
        <v>276</v>
      </c>
      <c r="G171" s="189" t="s">
        <v>277</v>
      </c>
      <c r="H171" s="190">
        <v>0.54</v>
      </c>
      <c r="I171" s="191"/>
      <c r="J171" s="192">
        <f t="shared" si="20"/>
        <v>0</v>
      </c>
      <c r="K171" s="193"/>
      <c r="L171" s="38"/>
      <c r="M171" s="194" t="s">
        <v>1</v>
      </c>
      <c r="N171" s="195" t="s">
        <v>39</v>
      </c>
      <c r="O171" s="70"/>
      <c r="P171" s="196">
        <f t="shared" si="21"/>
        <v>0</v>
      </c>
      <c r="Q171" s="196">
        <v>0</v>
      </c>
      <c r="R171" s="196">
        <f t="shared" si="22"/>
        <v>0</v>
      </c>
      <c r="S171" s="196">
        <v>0</v>
      </c>
      <c r="T171" s="197">
        <f t="shared" si="2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98" t="s">
        <v>142</v>
      </c>
      <c r="AT171" s="198" t="s">
        <v>138</v>
      </c>
      <c r="AU171" s="198" t="s">
        <v>82</v>
      </c>
      <c r="AY171" s="16" t="s">
        <v>134</v>
      </c>
      <c r="BE171" s="199">
        <f t="shared" si="24"/>
        <v>0</v>
      </c>
      <c r="BF171" s="199">
        <f t="shared" si="25"/>
        <v>0</v>
      </c>
      <c r="BG171" s="199">
        <f t="shared" si="26"/>
        <v>0</v>
      </c>
      <c r="BH171" s="199">
        <f t="shared" si="27"/>
        <v>0</v>
      </c>
      <c r="BI171" s="199">
        <f t="shared" si="28"/>
        <v>0</v>
      </c>
      <c r="BJ171" s="16" t="s">
        <v>82</v>
      </c>
      <c r="BK171" s="199">
        <f t="shared" si="29"/>
        <v>0</v>
      </c>
      <c r="BL171" s="16" t="s">
        <v>142</v>
      </c>
      <c r="BM171" s="198" t="s">
        <v>708</v>
      </c>
    </row>
    <row r="172" spans="1:65" s="2" customFormat="1" ht="44.25" customHeight="1">
      <c r="A172" s="33"/>
      <c r="B172" s="34"/>
      <c r="C172" s="186" t="s">
        <v>423</v>
      </c>
      <c r="D172" s="186" t="s">
        <v>138</v>
      </c>
      <c r="E172" s="187" t="s">
        <v>280</v>
      </c>
      <c r="F172" s="188" t="s">
        <v>281</v>
      </c>
      <c r="G172" s="189" t="s">
        <v>272</v>
      </c>
      <c r="H172" s="190">
        <v>0.54</v>
      </c>
      <c r="I172" s="191"/>
      <c r="J172" s="192">
        <f t="shared" si="20"/>
        <v>0</v>
      </c>
      <c r="K172" s="193"/>
      <c r="L172" s="38"/>
      <c r="M172" s="194" t="s">
        <v>1</v>
      </c>
      <c r="N172" s="195" t="s">
        <v>39</v>
      </c>
      <c r="O172" s="70"/>
      <c r="P172" s="196">
        <f t="shared" si="21"/>
        <v>0</v>
      </c>
      <c r="Q172" s="196">
        <v>0</v>
      </c>
      <c r="R172" s="196">
        <f t="shared" si="22"/>
        <v>0</v>
      </c>
      <c r="S172" s="196">
        <v>0</v>
      </c>
      <c r="T172" s="197">
        <f t="shared" si="2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98" t="s">
        <v>142</v>
      </c>
      <c r="AT172" s="198" t="s">
        <v>138</v>
      </c>
      <c r="AU172" s="198" t="s">
        <v>82</v>
      </c>
      <c r="AY172" s="16" t="s">
        <v>134</v>
      </c>
      <c r="BE172" s="199">
        <f t="shared" si="24"/>
        <v>0</v>
      </c>
      <c r="BF172" s="199">
        <f t="shared" si="25"/>
        <v>0</v>
      </c>
      <c r="BG172" s="199">
        <f t="shared" si="26"/>
        <v>0</v>
      </c>
      <c r="BH172" s="199">
        <f t="shared" si="27"/>
        <v>0</v>
      </c>
      <c r="BI172" s="199">
        <f t="shared" si="28"/>
        <v>0</v>
      </c>
      <c r="BJ172" s="16" t="s">
        <v>82</v>
      </c>
      <c r="BK172" s="199">
        <f t="shared" si="29"/>
        <v>0</v>
      </c>
      <c r="BL172" s="16" t="s">
        <v>142</v>
      </c>
      <c r="BM172" s="198" t="s">
        <v>709</v>
      </c>
    </row>
    <row r="173" spans="1:65" s="2" customFormat="1" ht="16.5" customHeight="1">
      <c r="A173" s="33"/>
      <c r="B173" s="34"/>
      <c r="C173" s="186" t="s">
        <v>500</v>
      </c>
      <c r="D173" s="186" t="s">
        <v>138</v>
      </c>
      <c r="E173" s="187" t="s">
        <v>284</v>
      </c>
      <c r="F173" s="188" t="s">
        <v>285</v>
      </c>
      <c r="G173" s="189" t="s">
        <v>286</v>
      </c>
      <c r="H173" s="190">
        <v>11</v>
      </c>
      <c r="I173" s="191"/>
      <c r="J173" s="192">
        <f t="shared" si="20"/>
        <v>0</v>
      </c>
      <c r="K173" s="193"/>
      <c r="L173" s="38"/>
      <c r="M173" s="194" t="s">
        <v>1</v>
      </c>
      <c r="N173" s="195" t="s">
        <v>39</v>
      </c>
      <c r="O173" s="70"/>
      <c r="P173" s="196">
        <f t="shared" si="21"/>
        <v>0</v>
      </c>
      <c r="Q173" s="196">
        <v>0</v>
      </c>
      <c r="R173" s="196">
        <f t="shared" si="22"/>
        <v>0</v>
      </c>
      <c r="S173" s="196">
        <v>0</v>
      </c>
      <c r="T173" s="197">
        <f t="shared" si="2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98" t="s">
        <v>142</v>
      </c>
      <c r="AT173" s="198" t="s">
        <v>138</v>
      </c>
      <c r="AU173" s="198" t="s">
        <v>82</v>
      </c>
      <c r="AY173" s="16" t="s">
        <v>134</v>
      </c>
      <c r="BE173" s="199">
        <f t="shared" si="24"/>
        <v>0</v>
      </c>
      <c r="BF173" s="199">
        <f t="shared" si="25"/>
        <v>0</v>
      </c>
      <c r="BG173" s="199">
        <f t="shared" si="26"/>
        <v>0</v>
      </c>
      <c r="BH173" s="199">
        <f t="shared" si="27"/>
        <v>0</v>
      </c>
      <c r="BI173" s="199">
        <f t="shared" si="28"/>
        <v>0</v>
      </c>
      <c r="BJ173" s="16" t="s">
        <v>82</v>
      </c>
      <c r="BK173" s="199">
        <f t="shared" si="29"/>
        <v>0</v>
      </c>
      <c r="BL173" s="16" t="s">
        <v>142</v>
      </c>
      <c r="BM173" s="198" t="s">
        <v>710</v>
      </c>
    </row>
    <row r="174" spans="1:65" s="2" customFormat="1" ht="21.75" customHeight="1">
      <c r="A174" s="33"/>
      <c r="B174" s="34"/>
      <c r="C174" s="186" t="s">
        <v>504</v>
      </c>
      <c r="D174" s="186" t="s">
        <v>138</v>
      </c>
      <c r="E174" s="187" t="s">
        <v>289</v>
      </c>
      <c r="F174" s="188" t="s">
        <v>290</v>
      </c>
      <c r="G174" s="189" t="s">
        <v>141</v>
      </c>
      <c r="H174" s="190">
        <v>8</v>
      </c>
      <c r="I174" s="191"/>
      <c r="J174" s="192">
        <f t="shared" si="20"/>
        <v>0</v>
      </c>
      <c r="K174" s="193"/>
      <c r="L174" s="38"/>
      <c r="M174" s="194" t="s">
        <v>1</v>
      </c>
      <c r="N174" s="195" t="s">
        <v>39</v>
      </c>
      <c r="O174" s="70"/>
      <c r="P174" s="196">
        <f t="shared" si="21"/>
        <v>0</v>
      </c>
      <c r="Q174" s="196">
        <v>0</v>
      </c>
      <c r="R174" s="196">
        <f t="shared" si="22"/>
        <v>0</v>
      </c>
      <c r="S174" s="196">
        <v>0</v>
      </c>
      <c r="T174" s="197">
        <f t="shared" si="23"/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98" t="s">
        <v>142</v>
      </c>
      <c r="AT174" s="198" t="s">
        <v>138</v>
      </c>
      <c r="AU174" s="198" t="s">
        <v>82</v>
      </c>
      <c r="AY174" s="16" t="s">
        <v>134</v>
      </c>
      <c r="BE174" s="199">
        <f t="shared" si="24"/>
        <v>0</v>
      </c>
      <c r="BF174" s="199">
        <f t="shared" si="25"/>
        <v>0</v>
      </c>
      <c r="BG174" s="199">
        <f t="shared" si="26"/>
        <v>0</v>
      </c>
      <c r="BH174" s="199">
        <f t="shared" si="27"/>
        <v>0</v>
      </c>
      <c r="BI174" s="199">
        <f t="shared" si="28"/>
        <v>0</v>
      </c>
      <c r="BJ174" s="16" t="s">
        <v>82</v>
      </c>
      <c r="BK174" s="199">
        <f t="shared" si="29"/>
        <v>0</v>
      </c>
      <c r="BL174" s="16" t="s">
        <v>142</v>
      </c>
      <c r="BM174" s="198" t="s">
        <v>711</v>
      </c>
    </row>
    <row r="175" spans="1:65" s="2" customFormat="1" ht="16.5" customHeight="1">
      <c r="A175" s="33"/>
      <c r="B175" s="34"/>
      <c r="C175" s="186" t="s">
        <v>632</v>
      </c>
      <c r="D175" s="186" t="s">
        <v>138</v>
      </c>
      <c r="E175" s="187" t="s">
        <v>293</v>
      </c>
      <c r="F175" s="188" t="s">
        <v>294</v>
      </c>
      <c r="G175" s="189" t="s">
        <v>141</v>
      </c>
      <c r="H175" s="190">
        <v>8</v>
      </c>
      <c r="I175" s="191"/>
      <c r="J175" s="192">
        <f t="shared" si="20"/>
        <v>0</v>
      </c>
      <c r="K175" s="193"/>
      <c r="L175" s="38"/>
      <c r="M175" s="194" t="s">
        <v>1</v>
      </c>
      <c r="N175" s="195" t="s">
        <v>39</v>
      </c>
      <c r="O175" s="70"/>
      <c r="P175" s="196">
        <f t="shared" si="21"/>
        <v>0</v>
      </c>
      <c r="Q175" s="196">
        <v>0</v>
      </c>
      <c r="R175" s="196">
        <f t="shared" si="22"/>
        <v>0</v>
      </c>
      <c r="S175" s="196">
        <v>0</v>
      </c>
      <c r="T175" s="197">
        <f t="shared" si="23"/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98" t="s">
        <v>142</v>
      </c>
      <c r="AT175" s="198" t="s">
        <v>138</v>
      </c>
      <c r="AU175" s="198" t="s">
        <v>82</v>
      </c>
      <c r="AY175" s="16" t="s">
        <v>134</v>
      </c>
      <c r="BE175" s="199">
        <f t="shared" si="24"/>
        <v>0</v>
      </c>
      <c r="BF175" s="199">
        <f t="shared" si="25"/>
        <v>0</v>
      </c>
      <c r="BG175" s="199">
        <f t="shared" si="26"/>
        <v>0</v>
      </c>
      <c r="BH175" s="199">
        <f t="shared" si="27"/>
        <v>0</v>
      </c>
      <c r="BI175" s="199">
        <f t="shared" si="28"/>
        <v>0</v>
      </c>
      <c r="BJ175" s="16" t="s">
        <v>82</v>
      </c>
      <c r="BK175" s="199">
        <f t="shared" si="29"/>
        <v>0</v>
      </c>
      <c r="BL175" s="16" t="s">
        <v>142</v>
      </c>
      <c r="BM175" s="198" t="s">
        <v>712</v>
      </c>
    </row>
    <row r="176" spans="2:63" s="12" customFormat="1" ht="25.95" customHeight="1">
      <c r="B176" s="170"/>
      <c r="C176" s="171"/>
      <c r="D176" s="172" t="s">
        <v>73</v>
      </c>
      <c r="E176" s="173" t="s">
        <v>296</v>
      </c>
      <c r="F176" s="173" t="s">
        <v>297</v>
      </c>
      <c r="G176" s="171"/>
      <c r="H176" s="171"/>
      <c r="I176" s="174"/>
      <c r="J176" s="175">
        <f>BK176</f>
        <v>0</v>
      </c>
      <c r="K176" s="171"/>
      <c r="L176" s="176"/>
      <c r="M176" s="177"/>
      <c r="N176" s="178"/>
      <c r="O176" s="178"/>
      <c r="P176" s="179">
        <f>SUM(P177:P180)</f>
        <v>0</v>
      </c>
      <c r="Q176" s="178"/>
      <c r="R176" s="179">
        <f>SUM(R177:R180)</f>
        <v>0</v>
      </c>
      <c r="S176" s="178"/>
      <c r="T176" s="180">
        <f>SUM(T177:T180)</f>
        <v>0</v>
      </c>
      <c r="AR176" s="181" t="s">
        <v>82</v>
      </c>
      <c r="AT176" s="182" t="s">
        <v>73</v>
      </c>
      <c r="AU176" s="182" t="s">
        <v>74</v>
      </c>
      <c r="AY176" s="181" t="s">
        <v>134</v>
      </c>
      <c r="BK176" s="183">
        <f>SUM(BK177:BK180)</f>
        <v>0</v>
      </c>
    </row>
    <row r="177" spans="1:65" s="2" customFormat="1" ht="21.75" customHeight="1">
      <c r="A177" s="33"/>
      <c r="B177" s="34"/>
      <c r="C177" s="186" t="s">
        <v>636</v>
      </c>
      <c r="D177" s="186" t="s">
        <v>138</v>
      </c>
      <c r="E177" s="187" t="s">
        <v>299</v>
      </c>
      <c r="F177" s="188" t="s">
        <v>300</v>
      </c>
      <c r="G177" s="189" t="s">
        <v>152</v>
      </c>
      <c r="H177" s="190">
        <v>297</v>
      </c>
      <c r="I177" s="191"/>
      <c r="J177" s="192">
        <f>ROUND(I177*H177,2)</f>
        <v>0</v>
      </c>
      <c r="K177" s="193"/>
      <c r="L177" s="38"/>
      <c r="M177" s="194" t="s">
        <v>1</v>
      </c>
      <c r="N177" s="195" t="s">
        <v>39</v>
      </c>
      <c r="O177" s="70"/>
      <c r="P177" s="196">
        <f>O177*H177</f>
        <v>0</v>
      </c>
      <c r="Q177" s="196">
        <v>0</v>
      </c>
      <c r="R177" s="196">
        <f>Q177*H177</f>
        <v>0</v>
      </c>
      <c r="S177" s="196">
        <v>0</v>
      </c>
      <c r="T177" s="197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98" t="s">
        <v>142</v>
      </c>
      <c r="AT177" s="198" t="s">
        <v>138</v>
      </c>
      <c r="AU177" s="198" t="s">
        <v>82</v>
      </c>
      <c r="AY177" s="16" t="s">
        <v>134</v>
      </c>
      <c r="BE177" s="199">
        <f>IF(N177="základní",J177,0)</f>
        <v>0</v>
      </c>
      <c r="BF177" s="199">
        <f>IF(N177="snížená",J177,0)</f>
        <v>0</v>
      </c>
      <c r="BG177" s="199">
        <f>IF(N177="zákl. přenesená",J177,0)</f>
        <v>0</v>
      </c>
      <c r="BH177" s="199">
        <f>IF(N177="sníž. přenesená",J177,0)</f>
        <v>0</v>
      </c>
      <c r="BI177" s="199">
        <f>IF(N177="nulová",J177,0)</f>
        <v>0</v>
      </c>
      <c r="BJ177" s="16" t="s">
        <v>82</v>
      </c>
      <c r="BK177" s="199">
        <f>ROUND(I177*H177,2)</f>
        <v>0</v>
      </c>
      <c r="BL177" s="16" t="s">
        <v>142</v>
      </c>
      <c r="BM177" s="198" t="s">
        <v>713</v>
      </c>
    </row>
    <row r="178" spans="1:65" s="2" customFormat="1" ht="16.5" customHeight="1">
      <c r="A178" s="33"/>
      <c r="B178" s="34"/>
      <c r="C178" s="186" t="s">
        <v>640</v>
      </c>
      <c r="D178" s="186" t="s">
        <v>138</v>
      </c>
      <c r="E178" s="187" t="s">
        <v>303</v>
      </c>
      <c r="F178" s="188" t="s">
        <v>304</v>
      </c>
      <c r="G178" s="189" t="s">
        <v>141</v>
      </c>
      <c r="H178" s="190">
        <v>9</v>
      </c>
      <c r="I178" s="191"/>
      <c r="J178" s="192">
        <f>ROUND(I178*H178,2)</f>
        <v>0</v>
      </c>
      <c r="K178" s="193"/>
      <c r="L178" s="38"/>
      <c r="M178" s="194" t="s">
        <v>1</v>
      </c>
      <c r="N178" s="195" t="s">
        <v>39</v>
      </c>
      <c r="O178" s="70"/>
      <c r="P178" s="196">
        <f>O178*H178</f>
        <v>0</v>
      </c>
      <c r="Q178" s="196">
        <v>0</v>
      </c>
      <c r="R178" s="196">
        <f>Q178*H178</f>
        <v>0</v>
      </c>
      <c r="S178" s="196">
        <v>0</v>
      </c>
      <c r="T178" s="197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98" t="s">
        <v>142</v>
      </c>
      <c r="AT178" s="198" t="s">
        <v>138</v>
      </c>
      <c r="AU178" s="198" t="s">
        <v>82</v>
      </c>
      <c r="AY178" s="16" t="s">
        <v>134</v>
      </c>
      <c r="BE178" s="199">
        <f>IF(N178="základní",J178,0)</f>
        <v>0</v>
      </c>
      <c r="BF178" s="199">
        <f>IF(N178="snížená",J178,0)</f>
        <v>0</v>
      </c>
      <c r="BG178" s="199">
        <f>IF(N178="zákl. přenesená",J178,0)</f>
        <v>0</v>
      </c>
      <c r="BH178" s="199">
        <f>IF(N178="sníž. přenesená",J178,0)</f>
        <v>0</v>
      </c>
      <c r="BI178" s="199">
        <f>IF(N178="nulová",J178,0)</f>
        <v>0</v>
      </c>
      <c r="BJ178" s="16" t="s">
        <v>82</v>
      </c>
      <c r="BK178" s="199">
        <f>ROUND(I178*H178,2)</f>
        <v>0</v>
      </c>
      <c r="BL178" s="16" t="s">
        <v>142</v>
      </c>
      <c r="BM178" s="198" t="s">
        <v>714</v>
      </c>
    </row>
    <row r="179" spans="1:65" s="2" customFormat="1" ht="16.5" customHeight="1">
      <c r="A179" s="33"/>
      <c r="B179" s="34"/>
      <c r="C179" s="186" t="s">
        <v>715</v>
      </c>
      <c r="D179" s="186" t="s">
        <v>138</v>
      </c>
      <c r="E179" s="187" t="s">
        <v>307</v>
      </c>
      <c r="F179" s="188" t="s">
        <v>308</v>
      </c>
      <c r="G179" s="189" t="s">
        <v>286</v>
      </c>
      <c r="H179" s="190">
        <v>5</v>
      </c>
      <c r="I179" s="191"/>
      <c r="J179" s="192">
        <f>ROUND(I179*H179,2)</f>
        <v>0</v>
      </c>
      <c r="K179" s="193"/>
      <c r="L179" s="38"/>
      <c r="M179" s="194" t="s">
        <v>1</v>
      </c>
      <c r="N179" s="195" t="s">
        <v>39</v>
      </c>
      <c r="O179" s="70"/>
      <c r="P179" s="196">
        <f>O179*H179</f>
        <v>0</v>
      </c>
      <c r="Q179" s="196">
        <v>0</v>
      </c>
      <c r="R179" s="196">
        <f>Q179*H179</f>
        <v>0</v>
      </c>
      <c r="S179" s="196">
        <v>0</v>
      </c>
      <c r="T179" s="197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98" t="s">
        <v>142</v>
      </c>
      <c r="AT179" s="198" t="s">
        <v>138</v>
      </c>
      <c r="AU179" s="198" t="s">
        <v>82</v>
      </c>
      <c r="AY179" s="16" t="s">
        <v>134</v>
      </c>
      <c r="BE179" s="199">
        <f>IF(N179="základní",J179,0)</f>
        <v>0</v>
      </c>
      <c r="BF179" s="199">
        <f>IF(N179="snížená",J179,0)</f>
        <v>0</v>
      </c>
      <c r="BG179" s="199">
        <f>IF(N179="zákl. přenesená",J179,0)</f>
        <v>0</v>
      </c>
      <c r="BH179" s="199">
        <f>IF(N179="sníž. přenesená",J179,0)</f>
        <v>0</v>
      </c>
      <c r="BI179" s="199">
        <f>IF(N179="nulová",J179,0)</f>
        <v>0</v>
      </c>
      <c r="BJ179" s="16" t="s">
        <v>82</v>
      </c>
      <c r="BK179" s="199">
        <f>ROUND(I179*H179,2)</f>
        <v>0</v>
      </c>
      <c r="BL179" s="16" t="s">
        <v>142</v>
      </c>
      <c r="BM179" s="198" t="s">
        <v>716</v>
      </c>
    </row>
    <row r="180" spans="1:65" s="2" customFormat="1" ht="21.75" customHeight="1">
      <c r="A180" s="33"/>
      <c r="B180" s="34"/>
      <c r="C180" s="186" t="s">
        <v>644</v>
      </c>
      <c r="D180" s="186" t="s">
        <v>138</v>
      </c>
      <c r="E180" s="187" t="s">
        <v>311</v>
      </c>
      <c r="F180" s="188" t="s">
        <v>312</v>
      </c>
      <c r="G180" s="189" t="s">
        <v>286</v>
      </c>
      <c r="H180" s="190">
        <v>22</v>
      </c>
      <c r="I180" s="191"/>
      <c r="J180" s="192">
        <f>ROUND(I180*H180,2)</f>
        <v>0</v>
      </c>
      <c r="K180" s="193"/>
      <c r="L180" s="38"/>
      <c r="M180" s="194" t="s">
        <v>1</v>
      </c>
      <c r="N180" s="195" t="s">
        <v>39</v>
      </c>
      <c r="O180" s="70"/>
      <c r="P180" s="196">
        <f>O180*H180</f>
        <v>0</v>
      </c>
      <c r="Q180" s="196">
        <v>0</v>
      </c>
      <c r="R180" s="196">
        <f>Q180*H180</f>
        <v>0</v>
      </c>
      <c r="S180" s="196">
        <v>0</v>
      </c>
      <c r="T180" s="197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98" t="s">
        <v>142</v>
      </c>
      <c r="AT180" s="198" t="s">
        <v>138</v>
      </c>
      <c r="AU180" s="198" t="s">
        <v>82</v>
      </c>
      <c r="AY180" s="16" t="s">
        <v>134</v>
      </c>
      <c r="BE180" s="199">
        <f>IF(N180="základní",J180,0)</f>
        <v>0</v>
      </c>
      <c r="BF180" s="199">
        <f>IF(N180="snížená",J180,0)</f>
        <v>0</v>
      </c>
      <c r="BG180" s="199">
        <f>IF(N180="zákl. přenesená",J180,0)</f>
        <v>0</v>
      </c>
      <c r="BH180" s="199">
        <f>IF(N180="sníž. přenesená",J180,0)</f>
        <v>0</v>
      </c>
      <c r="BI180" s="199">
        <f>IF(N180="nulová",J180,0)</f>
        <v>0</v>
      </c>
      <c r="BJ180" s="16" t="s">
        <v>82</v>
      </c>
      <c r="BK180" s="199">
        <f>ROUND(I180*H180,2)</f>
        <v>0</v>
      </c>
      <c r="BL180" s="16" t="s">
        <v>142</v>
      </c>
      <c r="BM180" s="198" t="s">
        <v>717</v>
      </c>
    </row>
    <row r="181" spans="2:63" s="12" customFormat="1" ht="25.95" customHeight="1">
      <c r="B181" s="170"/>
      <c r="C181" s="171"/>
      <c r="D181" s="172" t="s">
        <v>73</v>
      </c>
      <c r="E181" s="173" t="s">
        <v>314</v>
      </c>
      <c r="F181" s="173" t="s">
        <v>268</v>
      </c>
      <c r="G181" s="171"/>
      <c r="H181" s="171"/>
      <c r="I181" s="174"/>
      <c r="J181" s="175">
        <f>BK181</f>
        <v>0</v>
      </c>
      <c r="K181" s="171"/>
      <c r="L181" s="176"/>
      <c r="M181" s="177"/>
      <c r="N181" s="178"/>
      <c r="O181" s="178"/>
      <c r="P181" s="179">
        <f>SUM(P182:P183)</f>
        <v>0</v>
      </c>
      <c r="Q181" s="178"/>
      <c r="R181" s="179">
        <f>SUM(R182:R183)</f>
        <v>0</v>
      </c>
      <c r="S181" s="178"/>
      <c r="T181" s="180">
        <f>SUM(T182:T183)</f>
        <v>0</v>
      </c>
      <c r="AR181" s="181" t="s">
        <v>82</v>
      </c>
      <c r="AT181" s="182" t="s">
        <v>73</v>
      </c>
      <c r="AU181" s="182" t="s">
        <v>74</v>
      </c>
      <c r="AY181" s="181" t="s">
        <v>134</v>
      </c>
      <c r="BK181" s="183">
        <f>SUM(BK182:BK183)</f>
        <v>0</v>
      </c>
    </row>
    <row r="182" spans="1:65" s="2" customFormat="1" ht="16.5" customHeight="1">
      <c r="A182" s="33"/>
      <c r="B182" s="34"/>
      <c r="C182" s="186" t="s">
        <v>648</v>
      </c>
      <c r="D182" s="186" t="s">
        <v>138</v>
      </c>
      <c r="E182" s="187" t="s">
        <v>316</v>
      </c>
      <c r="F182" s="188" t="s">
        <v>317</v>
      </c>
      <c r="G182" s="189" t="s">
        <v>277</v>
      </c>
      <c r="H182" s="190">
        <v>0.54</v>
      </c>
      <c r="I182" s="191"/>
      <c r="J182" s="192">
        <f>ROUND(I182*H182,2)</f>
        <v>0</v>
      </c>
      <c r="K182" s="193"/>
      <c r="L182" s="38"/>
      <c r="M182" s="194" t="s">
        <v>1</v>
      </c>
      <c r="N182" s="195" t="s">
        <v>39</v>
      </c>
      <c r="O182" s="70"/>
      <c r="P182" s="196">
        <f>O182*H182</f>
        <v>0</v>
      </c>
      <c r="Q182" s="196">
        <v>0</v>
      </c>
      <c r="R182" s="196">
        <f>Q182*H182</f>
        <v>0</v>
      </c>
      <c r="S182" s="196">
        <v>0</v>
      </c>
      <c r="T182" s="197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98" t="s">
        <v>142</v>
      </c>
      <c r="AT182" s="198" t="s">
        <v>138</v>
      </c>
      <c r="AU182" s="198" t="s">
        <v>82</v>
      </c>
      <c r="AY182" s="16" t="s">
        <v>134</v>
      </c>
      <c r="BE182" s="199">
        <f>IF(N182="základní",J182,0)</f>
        <v>0</v>
      </c>
      <c r="BF182" s="199">
        <f>IF(N182="snížená",J182,0)</f>
        <v>0</v>
      </c>
      <c r="BG182" s="199">
        <f>IF(N182="zákl. přenesená",J182,0)</f>
        <v>0</v>
      </c>
      <c r="BH182" s="199">
        <f>IF(N182="sníž. přenesená",J182,0)</f>
        <v>0</v>
      </c>
      <c r="BI182" s="199">
        <f>IF(N182="nulová",J182,0)</f>
        <v>0</v>
      </c>
      <c r="BJ182" s="16" t="s">
        <v>82</v>
      </c>
      <c r="BK182" s="199">
        <f>ROUND(I182*H182,2)</f>
        <v>0</v>
      </c>
      <c r="BL182" s="16" t="s">
        <v>142</v>
      </c>
      <c r="BM182" s="198" t="s">
        <v>718</v>
      </c>
    </row>
    <row r="183" spans="1:65" s="2" customFormat="1" ht="16.5" customHeight="1">
      <c r="A183" s="33"/>
      <c r="B183" s="34"/>
      <c r="C183" s="186" t="s">
        <v>719</v>
      </c>
      <c r="D183" s="186" t="s">
        <v>138</v>
      </c>
      <c r="E183" s="187" t="s">
        <v>320</v>
      </c>
      <c r="F183" s="188" t="s">
        <v>321</v>
      </c>
      <c r="G183" s="189" t="s">
        <v>277</v>
      </c>
      <c r="H183" s="190">
        <v>0.54</v>
      </c>
      <c r="I183" s="191"/>
      <c r="J183" s="192">
        <f>ROUND(I183*H183,2)</f>
        <v>0</v>
      </c>
      <c r="K183" s="193"/>
      <c r="L183" s="38"/>
      <c r="M183" s="194" t="s">
        <v>1</v>
      </c>
      <c r="N183" s="195" t="s">
        <v>39</v>
      </c>
      <c r="O183" s="70"/>
      <c r="P183" s="196">
        <f>O183*H183</f>
        <v>0</v>
      </c>
      <c r="Q183" s="196">
        <v>0</v>
      </c>
      <c r="R183" s="196">
        <f>Q183*H183</f>
        <v>0</v>
      </c>
      <c r="S183" s="196">
        <v>0</v>
      </c>
      <c r="T183" s="197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98" t="s">
        <v>142</v>
      </c>
      <c r="AT183" s="198" t="s">
        <v>138</v>
      </c>
      <c r="AU183" s="198" t="s">
        <v>82</v>
      </c>
      <c r="AY183" s="16" t="s">
        <v>134</v>
      </c>
      <c r="BE183" s="199">
        <f>IF(N183="základní",J183,0)</f>
        <v>0</v>
      </c>
      <c r="BF183" s="199">
        <f>IF(N183="snížená",J183,0)</f>
        <v>0</v>
      </c>
      <c r="BG183" s="199">
        <f>IF(N183="zákl. přenesená",J183,0)</f>
        <v>0</v>
      </c>
      <c r="BH183" s="199">
        <f>IF(N183="sníž. přenesená",J183,0)</f>
        <v>0</v>
      </c>
      <c r="BI183" s="199">
        <f>IF(N183="nulová",J183,0)</f>
        <v>0</v>
      </c>
      <c r="BJ183" s="16" t="s">
        <v>82</v>
      </c>
      <c r="BK183" s="199">
        <f>ROUND(I183*H183,2)</f>
        <v>0</v>
      </c>
      <c r="BL183" s="16" t="s">
        <v>142</v>
      </c>
      <c r="BM183" s="198" t="s">
        <v>720</v>
      </c>
    </row>
    <row r="184" spans="2:63" s="12" customFormat="1" ht="25.95" customHeight="1">
      <c r="B184" s="170"/>
      <c r="C184" s="171"/>
      <c r="D184" s="172" t="s">
        <v>73</v>
      </c>
      <c r="E184" s="173" t="s">
        <v>323</v>
      </c>
      <c r="F184" s="173" t="s">
        <v>324</v>
      </c>
      <c r="G184" s="171"/>
      <c r="H184" s="171"/>
      <c r="I184" s="174"/>
      <c r="J184" s="175">
        <f>BK184</f>
        <v>0</v>
      </c>
      <c r="K184" s="171"/>
      <c r="L184" s="176"/>
      <c r="M184" s="177"/>
      <c r="N184" s="178"/>
      <c r="O184" s="178"/>
      <c r="P184" s="179">
        <f>SUM(P185:P186)</f>
        <v>0</v>
      </c>
      <c r="Q184" s="178"/>
      <c r="R184" s="179">
        <f>SUM(R185:R186)</f>
        <v>0</v>
      </c>
      <c r="S184" s="178"/>
      <c r="T184" s="180">
        <f>SUM(T185:T186)</f>
        <v>0</v>
      </c>
      <c r="AR184" s="181" t="s">
        <v>82</v>
      </c>
      <c r="AT184" s="182" t="s">
        <v>73</v>
      </c>
      <c r="AU184" s="182" t="s">
        <v>74</v>
      </c>
      <c r="AY184" s="181" t="s">
        <v>134</v>
      </c>
      <c r="BK184" s="183">
        <f>SUM(BK185:BK186)</f>
        <v>0</v>
      </c>
    </row>
    <row r="185" spans="1:65" s="2" customFormat="1" ht="16.5" customHeight="1">
      <c r="A185" s="33"/>
      <c r="B185" s="34"/>
      <c r="C185" s="186" t="s">
        <v>337</v>
      </c>
      <c r="D185" s="186" t="s">
        <v>138</v>
      </c>
      <c r="E185" s="187" t="s">
        <v>326</v>
      </c>
      <c r="F185" s="188" t="s">
        <v>327</v>
      </c>
      <c r="G185" s="189" t="s">
        <v>277</v>
      </c>
      <c r="H185" s="190">
        <v>0.54</v>
      </c>
      <c r="I185" s="191"/>
      <c r="J185" s="192">
        <f>ROUND(I185*H185,2)</f>
        <v>0</v>
      </c>
      <c r="K185" s="193"/>
      <c r="L185" s="38"/>
      <c r="M185" s="194" t="s">
        <v>1</v>
      </c>
      <c r="N185" s="195" t="s">
        <v>39</v>
      </c>
      <c r="O185" s="70"/>
      <c r="P185" s="196">
        <f>O185*H185</f>
        <v>0</v>
      </c>
      <c r="Q185" s="196">
        <v>0</v>
      </c>
      <c r="R185" s="196">
        <f>Q185*H185</f>
        <v>0</v>
      </c>
      <c r="S185" s="196">
        <v>0</v>
      </c>
      <c r="T185" s="197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98" t="s">
        <v>142</v>
      </c>
      <c r="AT185" s="198" t="s">
        <v>138</v>
      </c>
      <c r="AU185" s="198" t="s">
        <v>82</v>
      </c>
      <c r="AY185" s="16" t="s">
        <v>134</v>
      </c>
      <c r="BE185" s="199">
        <f>IF(N185="základní",J185,0)</f>
        <v>0</v>
      </c>
      <c r="BF185" s="199">
        <f>IF(N185="snížená",J185,0)</f>
        <v>0</v>
      </c>
      <c r="BG185" s="199">
        <f>IF(N185="zákl. přenesená",J185,0)</f>
        <v>0</v>
      </c>
      <c r="BH185" s="199">
        <f>IF(N185="sníž. přenesená",J185,0)</f>
        <v>0</v>
      </c>
      <c r="BI185" s="199">
        <f>IF(N185="nulová",J185,0)</f>
        <v>0</v>
      </c>
      <c r="BJ185" s="16" t="s">
        <v>82</v>
      </c>
      <c r="BK185" s="199">
        <f>ROUND(I185*H185,2)</f>
        <v>0</v>
      </c>
      <c r="BL185" s="16" t="s">
        <v>142</v>
      </c>
      <c r="BM185" s="198" t="s">
        <v>721</v>
      </c>
    </row>
    <row r="186" spans="1:65" s="2" customFormat="1" ht="21.75" customHeight="1">
      <c r="A186" s="33"/>
      <c r="B186" s="34"/>
      <c r="C186" s="186" t="s">
        <v>722</v>
      </c>
      <c r="D186" s="186" t="s">
        <v>138</v>
      </c>
      <c r="E186" s="187" t="s">
        <v>330</v>
      </c>
      <c r="F186" s="188" t="s">
        <v>331</v>
      </c>
      <c r="G186" s="189" t="s">
        <v>277</v>
      </c>
      <c r="H186" s="190">
        <v>0.54</v>
      </c>
      <c r="I186" s="191"/>
      <c r="J186" s="192">
        <f>ROUND(I186*H186,2)</f>
        <v>0</v>
      </c>
      <c r="K186" s="193"/>
      <c r="L186" s="38"/>
      <c r="M186" s="194" t="s">
        <v>1</v>
      </c>
      <c r="N186" s="195" t="s">
        <v>39</v>
      </c>
      <c r="O186" s="70"/>
      <c r="P186" s="196">
        <f>O186*H186</f>
        <v>0</v>
      </c>
      <c r="Q186" s="196">
        <v>0</v>
      </c>
      <c r="R186" s="196">
        <f>Q186*H186</f>
        <v>0</v>
      </c>
      <c r="S186" s="196">
        <v>0</v>
      </c>
      <c r="T186" s="197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98" t="s">
        <v>142</v>
      </c>
      <c r="AT186" s="198" t="s">
        <v>138</v>
      </c>
      <c r="AU186" s="198" t="s">
        <v>82</v>
      </c>
      <c r="AY186" s="16" t="s">
        <v>134</v>
      </c>
      <c r="BE186" s="199">
        <f>IF(N186="základní",J186,0)</f>
        <v>0</v>
      </c>
      <c r="BF186" s="199">
        <f>IF(N186="snížená",J186,0)</f>
        <v>0</v>
      </c>
      <c r="BG186" s="199">
        <f>IF(N186="zákl. přenesená",J186,0)</f>
        <v>0</v>
      </c>
      <c r="BH186" s="199">
        <f>IF(N186="sníž. přenesená",J186,0)</f>
        <v>0</v>
      </c>
      <c r="BI186" s="199">
        <f>IF(N186="nulová",J186,0)</f>
        <v>0</v>
      </c>
      <c r="BJ186" s="16" t="s">
        <v>82</v>
      </c>
      <c r="BK186" s="199">
        <f>ROUND(I186*H186,2)</f>
        <v>0</v>
      </c>
      <c r="BL186" s="16" t="s">
        <v>142</v>
      </c>
      <c r="BM186" s="198" t="s">
        <v>723</v>
      </c>
    </row>
    <row r="187" spans="2:63" s="12" customFormat="1" ht="25.95" customHeight="1">
      <c r="B187" s="170"/>
      <c r="C187" s="171"/>
      <c r="D187" s="172" t="s">
        <v>73</v>
      </c>
      <c r="E187" s="173" t="s">
        <v>333</v>
      </c>
      <c r="F187" s="173" t="s">
        <v>334</v>
      </c>
      <c r="G187" s="171"/>
      <c r="H187" s="171"/>
      <c r="I187" s="174"/>
      <c r="J187" s="175">
        <f>BK187</f>
        <v>0</v>
      </c>
      <c r="K187" s="171"/>
      <c r="L187" s="176"/>
      <c r="M187" s="177"/>
      <c r="N187" s="178"/>
      <c r="O187" s="178"/>
      <c r="P187" s="179">
        <f>P188+P191+P197+P209+P235+P240+P261</f>
        <v>0</v>
      </c>
      <c r="Q187" s="178"/>
      <c r="R187" s="179">
        <f>R188+R191+R197+R209+R235+R240+R261</f>
        <v>38.70974212</v>
      </c>
      <c r="S187" s="178"/>
      <c r="T187" s="180">
        <f>T188+T191+T197+T209+T235+T240+T261</f>
        <v>57.868923699999996</v>
      </c>
      <c r="AR187" s="181" t="s">
        <v>84</v>
      </c>
      <c r="AT187" s="182" t="s">
        <v>73</v>
      </c>
      <c r="AU187" s="182" t="s">
        <v>74</v>
      </c>
      <c r="AY187" s="181" t="s">
        <v>134</v>
      </c>
      <c r="BK187" s="183">
        <f>BK188+BK191+BK197+BK209+BK235+BK240+BK261</f>
        <v>0</v>
      </c>
    </row>
    <row r="188" spans="2:63" s="12" customFormat="1" ht="22.8" customHeight="1">
      <c r="B188" s="170"/>
      <c r="C188" s="171"/>
      <c r="D188" s="172" t="s">
        <v>73</v>
      </c>
      <c r="E188" s="184" t="s">
        <v>335</v>
      </c>
      <c r="F188" s="184" t="s">
        <v>336</v>
      </c>
      <c r="G188" s="171"/>
      <c r="H188" s="171"/>
      <c r="I188" s="174"/>
      <c r="J188" s="185">
        <f>BK188</f>
        <v>0</v>
      </c>
      <c r="K188" s="171"/>
      <c r="L188" s="176"/>
      <c r="M188" s="177"/>
      <c r="N188" s="178"/>
      <c r="O188" s="178"/>
      <c r="P188" s="179">
        <f>SUM(P189:P190)</f>
        <v>0</v>
      </c>
      <c r="Q188" s="178"/>
      <c r="R188" s="179">
        <f>SUM(R189:R190)</f>
        <v>0</v>
      </c>
      <c r="S188" s="178"/>
      <c r="T188" s="180">
        <f>SUM(T189:T190)</f>
        <v>11.4</v>
      </c>
      <c r="AR188" s="181" t="s">
        <v>84</v>
      </c>
      <c r="AT188" s="182" t="s">
        <v>73</v>
      </c>
      <c r="AU188" s="182" t="s">
        <v>82</v>
      </c>
      <c r="AY188" s="181" t="s">
        <v>134</v>
      </c>
      <c r="BK188" s="183">
        <f>SUM(BK189:BK190)</f>
        <v>0</v>
      </c>
    </row>
    <row r="189" spans="1:65" s="2" customFormat="1" ht="21.75" customHeight="1">
      <c r="A189" s="33"/>
      <c r="B189" s="34"/>
      <c r="C189" s="186" t="s">
        <v>528</v>
      </c>
      <c r="D189" s="186" t="s">
        <v>138</v>
      </c>
      <c r="E189" s="187" t="s">
        <v>338</v>
      </c>
      <c r="F189" s="188" t="s">
        <v>339</v>
      </c>
      <c r="G189" s="189" t="s">
        <v>162</v>
      </c>
      <c r="H189" s="190">
        <v>1900</v>
      </c>
      <c r="I189" s="191"/>
      <c r="J189" s="192">
        <f>ROUND(I189*H189,2)</f>
        <v>0</v>
      </c>
      <c r="K189" s="193"/>
      <c r="L189" s="38"/>
      <c r="M189" s="194" t="s">
        <v>1</v>
      </c>
      <c r="N189" s="195" t="s">
        <v>39</v>
      </c>
      <c r="O189" s="70"/>
      <c r="P189" s="196">
        <f>O189*H189</f>
        <v>0</v>
      </c>
      <c r="Q189" s="196">
        <v>0</v>
      </c>
      <c r="R189" s="196">
        <f>Q189*H189</f>
        <v>0</v>
      </c>
      <c r="S189" s="196">
        <v>0.006</v>
      </c>
      <c r="T189" s="197">
        <f>S189*H189</f>
        <v>11.4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98" t="s">
        <v>340</v>
      </c>
      <c r="AT189" s="198" t="s">
        <v>138</v>
      </c>
      <c r="AU189" s="198" t="s">
        <v>84</v>
      </c>
      <c r="AY189" s="16" t="s">
        <v>134</v>
      </c>
      <c r="BE189" s="199">
        <f>IF(N189="základní",J189,0)</f>
        <v>0</v>
      </c>
      <c r="BF189" s="199">
        <f>IF(N189="snížená",J189,0)</f>
        <v>0</v>
      </c>
      <c r="BG189" s="199">
        <f>IF(N189="zákl. přenesená",J189,0)</f>
        <v>0</v>
      </c>
      <c r="BH189" s="199">
        <f>IF(N189="sníž. přenesená",J189,0)</f>
        <v>0</v>
      </c>
      <c r="BI189" s="199">
        <f>IF(N189="nulová",J189,0)</f>
        <v>0</v>
      </c>
      <c r="BJ189" s="16" t="s">
        <v>82</v>
      </c>
      <c r="BK189" s="199">
        <f>ROUND(I189*H189,2)</f>
        <v>0</v>
      </c>
      <c r="BL189" s="16" t="s">
        <v>340</v>
      </c>
      <c r="BM189" s="198" t="s">
        <v>724</v>
      </c>
    </row>
    <row r="190" spans="1:65" s="2" customFormat="1" ht="21.75" customHeight="1">
      <c r="A190" s="33"/>
      <c r="B190" s="34"/>
      <c r="C190" s="186" t="s">
        <v>532</v>
      </c>
      <c r="D190" s="186" t="s">
        <v>138</v>
      </c>
      <c r="E190" s="187" t="s">
        <v>343</v>
      </c>
      <c r="F190" s="188" t="s">
        <v>344</v>
      </c>
      <c r="G190" s="189" t="s">
        <v>345</v>
      </c>
      <c r="H190" s="200"/>
      <c r="I190" s="191"/>
      <c r="J190" s="192">
        <f>ROUND(I190*H190,2)</f>
        <v>0</v>
      </c>
      <c r="K190" s="193"/>
      <c r="L190" s="38"/>
      <c r="M190" s="194" t="s">
        <v>1</v>
      </c>
      <c r="N190" s="195" t="s">
        <v>39</v>
      </c>
      <c r="O190" s="70"/>
      <c r="P190" s="196">
        <f>O190*H190</f>
        <v>0</v>
      </c>
      <c r="Q190" s="196">
        <v>0</v>
      </c>
      <c r="R190" s="196">
        <f>Q190*H190</f>
        <v>0</v>
      </c>
      <c r="S190" s="196">
        <v>0</v>
      </c>
      <c r="T190" s="197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98" t="s">
        <v>340</v>
      </c>
      <c r="AT190" s="198" t="s">
        <v>138</v>
      </c>
      <c r="AU190" s="198" t="s">
        <v>84</v>
      </c>
      <c r="AY190" s="16" t="s">
        <v>134</v>
      </c>
      <c r="BE190" s="199">
        <f>IF(N190="základní",J190,0)</f>
        <v>0</v>
      </c>
      <c r="BF190" s="199">
        <f>IF(N190="snížená",J190,0)</f>
        <v>0</v>
      </c>
      <c r="BG190" s="199">
        <f>IF(N190="zákl. přenesená",J190,0)</f>
        <v>0</v>
      </c>
      <c r="BH190" s="199">
        <f>IF(N190="sníž. přenesená",J190,0)</f>
        <v>0</v>
      </c>
      <c r="BI190" s="199">
        <f>IF(N190="nulová",J190,0)</f>
        <v>0</v>
      </c>
      <c r="BJ190" s="16" t="s">
        <v>82</v>
      </c>
      <c r="BK190" s="199">
        <f>ROUND(I190*H190,2)</f>
        <v>0</v>
      </c>
      <c r="BL190" s="16" t="s">
        <v>340</v>
      </c>
      <c r="BM190" s="198" t="s">
        <v>725</v>
      </c>
    </row>
    <row r="191" spans="2:63" s="12" customFormat="1" ht="22.8" customHeight="1">
      <c r="B191" s="170"/>
      <c r="C191" s="171"/>
      <c r="D191" s="172" t="s">
        <v>73</v>
      </c>
      <c r="E191" s="184" t="s">
        <v>347</v>
      </c>
      <c r="F191" s="184" t="s">
        <v>348</v>
      </c>
      <c r="G191" s="171"/>
      <c r="H191" s="171"/>
      <c r="I191" s="174"/>
      <c r="J191" s="185">
        <f>BK191</f>
        <v>0</v>
      </c>
      <c r="K191" s="171"/>
      <c r="L191" s="176"/>
      <c r="M191" s="177"/>
      <c r="N191" s="178"/>
      <c r="O191" s="178"/>
      <c r="P191" s="179">
        <f>SUM(P192:P196)</f>
        <v>0</v>
      </c>
      <c r="Q191" s="178"/>
      <c r="R191" s="179">
        <f>SUM(R192:R196)</f>
        <v>0.8920800000000001</v>
      </c>
      <c r="S191" s="178"/>
      <c r="T191" s="180">
        <f>SUM(T192:T196)</f>
        <v>19.116</v>
      </c>
      <c r="AR191" s="181" t="s">
        <v>84</v>
      </c>
      <c r="AT191" s="182" t="s">
        <v>73</v>
      </c>
      <c r="AU191" s="182" t="s">
        <v>82</v>
      </c>
      <c r="AY191" s="181" t="s">
        <v>134</v>
      </c>
      <c r="BK191" s="183">
        <f>SUM(BK192:BK196)</f>
        <v>0</v>
      </c>
    </row>
    <row r="192" spans="1:65" s="2" customFormat="1" ht="33" customHeight="1">
      <c r="A192" s="33"/>
      <c r="B192" s="34"/>
      <c r="C192" s="186" t="s">
        <v>536</v>
      </c>
      <c r="D192" s="186" t="s">
        <v>138</v>
      </c>
      <c r="E192" s="187" t="s">
        <v>350</v>
      </c>
      <c r="F192" s="188" t="s">
        <v>351</v>
      </c>
      <c r="G192" s="189" t="s">
        <v>162</v>
      </c>
      <c r="H192" s="190">
        <v>1062</v>
      </c>
      <c r="I192" s="191"/>
      <c r="J192" s="192">
        <f>ROUND(I192*H192,2)</f>
        <v>0</v>
      </c>
      <c r="K192" s="193"/>
      <c r="L192" s="38"/>
      <c r="M192" s="194" t="s">
        <v>1</v>
      </c>
      <c r="N192" s="195" t="s">
        <v>39</v>
      </c>
      <c r="O192" s="70"/>
      <c r="P192" s="196">
        <f>O192*H192</f>
        <v>0</v>
      </c>
      <c r="Q192" s="196">
        <v>0</v>
      </c>
      <c r="R192" s="196">
        <f>Q192*H192</f>
        <v>0</v>
      </c>
      <c r="S192" s="196">
        <v>0.018</v>
      </c>
      <c r="T192" s="197">
        <f>S192*H192</f>
        <v>19.116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98" t="s">
        <v>340</v>
      </c>
      <c r="AT192" s="198" t="s">
        <v>138</v>
      </c>
      <c r="AU192" s="198" t="s">
        <v>84</v>
      </c>
      <c r="AY192" s="16" t="s">
        <v>134</v>
      </c>
      <c r="BE192" s="199">
        <f>IF(N192="základní",J192,0)</f>
        <v>0</v>
      </c>
      <c r="BF192" s="199">
        <f>IF(N192="snížená",J192,0)</f>
        <v>0</v>
      </c>
      <c r="BG192" s="199">
        <f>IF(N192="zákl. přenesená",J192,0)</f>
        <v>0</v>
      </c>
      <c r="BH192" s="199">
        <f>IF(N192="sníž. přenesená",J192,0)</f>
        <v>0</v>
      </c>
      <c r="BI192" s="199">
        <f>IF(N192="nulová",J192,0)</f>
        <v>0</v>
      </c>
      <c r="BJ192" s="16" t="s">
        <v>82</v>
      </c>
      <c r="BK192" s="199">
        <f>ROUND(I192*H192,2)</f>
        <v>0</v>
      </c>
      <c r="BL192" s="16" t="s">
        <v>340</v>
      </c>
      <c r="BM192" s="198" t="s">
        <v>726</v>
      </c>
    </row>
    <row r="193" spans="1:65" s="2" customFormat="1" ht="21.75" customHeight="1">
      <c r="A193" s="33"/>
      <c r="B193" s="34"/>
      <c r="C193" s="186" t="s">
        <v>540</v>
      </c>
      <c r="D193" s="186" t="s">
        <v>138</v>
      </c>
      <c r="E193" s="187" t="s">
        <v>354</v>
      </c>
      <c r="F193" s="188" t="s">
        <v>355</v>
      </c>
      <c r="G193" s="189" t="s">
        <v>162</v>
      </c>
      <c r="H193" s="190">
        <v>1062</v>
      </c>
      <c r="I193" s="191"/>
      <c r="J193" s="192">
        <f>ROUND(I193*H193,2)</f>
        <v>0</v>
      </c>
      <c r="K193" s="193"/>
      <c r="L193" s="38"/>
      <c r="M193" s="194" t="s">
        <v>1</v>
      </c>
      <c r="N193" s="195" t="s">
        <v>39</v>
      </c>
      <c r="O193" s="70"/>
      <c r="P193" s="196">
        <f>O193*H193</f>
        <v>0</v>
      </c>
      <c r="Q193" s="196">
        <v>0</v>
      </c>
      <c r="R193" s="196">
        <f>Q193*H193</f>
        <v>0</v>
      </c>
      <c r="S193" s="196">
        <v>0</v>
      </c>
      <c r="T193" s="197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98" t="s">
        <v>340</v>
      </c>
      <c r="AT193" s="198" t="s">
        <v>138</v>
      </c>
      <c r="AU193" s="198" t="s">
        <v>84</v>
      </c>
      <c r="AY193" s="16" t="s">
        <v>134</v>
      </c>
      <c r="BE193" s="199">
        <f>IF(N193="základní",J193,0)</f>
        <v>0</v>
      </c>
      <c r="BF193" s="199">
        <f>IF(N193="snížená",J193,0)</f>
        <v>0</v>
      </c>
      <c r="BG193" s="199">
        <f>IF(N193="zákl. přenesená",J193,0)</f>
        <v>0</v>
      </c>
      <c r="BH193" s="199">
        <f>IF(N193="sníž. přenesená",J193,0)</f>
        <v>0</v>
      </c>
      <c r="BI193" s="199">
        <f>IF(N193="nulová",J193,0)</f>
        <v>0</v>
      </c>
      <c r="BJ193" s="16" t="s">
        <v>82</v>
      </c>
      <c r="BK193" s="199">
        <f>ROUND(I193*H193,2)</f>
        <v>0</v>
      </c>
      <c r="BL193" s="16" t="s">
        <v>340</v>
      </c>
      <c r="BM193" s="198" t="s">
        <v>727</v>
      </c>
    </row>
    <row r="194" spans="1:65" s="2" customFormat="1" ht="21.75" customHeight="1">
      <c r="A194" s="33"/>
      <c r="B194" s="34"/>
      <c r="C194" s="201" t="s">
        <v>728</v>
      </c>
      <c r="D194" s="201" t="s">
        <v>358</v>
      </c>
      <c r="E194" s="202" t="s">
        <v>359</v>
      </c>
      <c r="F194" s="203" t="s">
        <v>360</v>
      </c>
      <c r="G194" s="204" t="s">
        <v>162</v>
      </c>
      <c r="H194" s="205">
        <v>318.6</v>
      </c>
      <c r="I194" s="206"/>
      <c r="J194" s="207">
        <f>ROUND(I194*H194,2)</f>
        <v>0</v>
      </c>
      <c r="K194" s="208"/>
      <c r="L194" s="209"/>
      <c r="M194" s="210" t="s">
        <v>1</v>
      </c>
      <c r="N194" s="211" t="s">
        <v>39</v>
      </c>
      <c r="O194" s="70"/>
      <c r="P194" s="196">
        <f>O194*H194</f>
        <v>0</v>
      </c>
      <c r="Q194" s="196">
        <v>0.0028</v>
      </c>
      <c r="R194" s="196">
        <f>Q194*H194</f>
        <v>0.8920800000000001</v>
      </c>
      <c r="S194" s="196">
        <v>0</v>
      </c>
      <c r="T194" s="197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98" t="s">
        <v>361</v>
      </c>
      <c r="AT194" s="198" t="s">
        <v>358</v>
      </c>
      <c r="AU194" s="198" t="s">
        <v>84</v>
      </c>
      <c r="AY194" s="16" t="s">
        <v>134</v>
      </c>
      <c r="BE194" s="199">
        <f>IF(N194="základní",J194,0)</f>
        <v>0</v>
      </c>
      <c r="BF194" s="199">
        <f>IF(N194="snížená",J194,0)</f>
        <v>0</v>
      </c>
      <c r="BG194" s="199">
        <f>IF(N194="zákl. přenesená",J194,0)</f>
        <v>0</v>
      </c>
      <c r="BH194" s="199">
        <f>IF(N194="sníž. přenesená",J194,0)</f>
        <v>0</v>
      </c>
      <c r="BI194" s="199">
        <f>IF(N194="nulová",J194,0)</f>
        <v>0</v>
      </c>
      <c r="BJ194" s="16" t="s">
        <v>82</v>
      </c>
      <c r="BK194" s="199">
        <f>ROUND(I194*H194,2)</f>
        <v>0</v>
      </c>
      <c r="BL194" s="16" t="s">
        <v>340</v>
      </c>
      <c r="BM194" s="198" t="s">
        <v>729</v>
      </c>
    </row>
    <row r="195" spans="2:51" s="13" customFormat="1" ht="20.4">
      <c r="B195" s="212"/>
      <c r="C195" s="213"/>
      <c r="D195" s="214" t="s">
        <v>363</v>
      </c>
      <c r="E195" s="213"/>
      <c r="F195" s="215" t="s">
        <v>730</v>
      </c>
      <c r="G195" s="213"/>
      <c r="H195" s="216">
        <v>318.6</v>
      </c>
      <c r="I195" s="217"/>
      <c r="J195" s="213"/>
      <c r="K195" s="213"/>
      <c r="L195" s="218"/>
      <c r="M195" s="219"/>
      <c r="N195" s="220"/>
      <c r="O195" s="220"/>
      <c r="P195" s="220"/>
      <c r="Q195" s="220"/>
      <c r="R195" s="220"/>
      <c r="S195" s="220"/>
      <c r="T195" s="221"/>
      <c r="AT195" s="222" t="s">
        <v>363</v>
      </c>
      <c r="AU195" s="222" t="s">
        <v>84</v>
      </c>
      <c r="AV195" s="13" t="s">
        <v>84</v>
      </c>
      <c r="AW195" s="13" t="s">
        <v>4</v>
      </c>
      <c r="AX195" s="13" t="s">
        <v>82</v>
      </c>
      <c r="AY195" s="222" t="s">
        <v>134</v>
      </c>
    </row>
    <row r="196" spans="1:65" s="2" customFormat="1" ht="21.75" customHeight="1">
      <c r="A196" s="33"/>
      <c r="B196" s="34"/>
      <c r="C196" s="186" t="s">
        <v>544</v>
      </c>
      <c r="D196" s="186" t="s">
        <v>138</v>
      </c>
      <c r="E196" s="187" t="s">
        <v>366</v>
      </c>
      <c r="F196" s="188" t="s">
        <v>367</v>
      </c>
      <c r="G196" s="189" t="s">
        <v>345</v>
      </c>
      <c r="H196" s="200"/>
      <c r="I196" s="191"/>
      <c r="J196" s="192">
        <f>ROUND(I196*H196,2)</f>
        <v>0</v>
      </c>
      <c r="K196" s="193"/>
      <c r="L196" s="38"/>
      <c r="M196" s="194" t="s">
        <v>1</v>
      </c>
      <c r="N196" s="195" t="s">
        <v>39</v>
      </c>
      <c r="O196" s="70"/>
      <c r="P196" s="196">
        <f>O196*H196</f>
        <v>0</v>
      </c>
      <c r="Q196" s="196">
        <v>0</v>
      </c>
      <c r="R196" s="196">
        <f>Q196*H196</f>
        <v>0</v>
      </c>
      <c r="S196" s="196">
        <v>0</v>
      </c>
      <c r="T196" s="197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98" t="s">
        <v>340</v>
      </c>
      <c r="AT196" s="198" t="s">
        <v>138</v>
      </c>
      <c r="AU196" s="198" t="s">
        <v>84</v>
      </c>
      <c r="AY196" s="16" t="s">
        <v>134</v>
      </c>
      <c r="BE196" s="199">
        <f>IF(N196="základní",J196,0)</f>
        <v>0</v>
      </c>
      <c r="BF196" s="199">
        <f>IF(N196="snížená",J196,0)</f>
        <v>0</v>
      </c>
      <c r="BG196" s="199">
        <f>IF(N196="zákl. přenesená",J196,0)</f>
        <v>0</v>
      </c>
      <c r="BH196" s="199">
        <f>IF(N196="sníž. přenesená",J196,0)</f>
        <v>0</v>
      </c>
      <c r="BI196" s="199">
        <f>IF(N196="nulová",J196,0)</f>
        <v>0</v>
      </c>
      <c r="BJ196" s="16" t="s">
        <v>82</v>
      </c>
      <c r="BK196" s="199">
        <f>ROUND(I196*H196,2)</f>
        <v>0</v>
      </c>
      <c r="BL196" s="16" t="s">
        <v>340</v>
      </c>
      <c r="BM196" s="198" t="s">
        <v>731</v>
      </c>
    </row>
    <row r="197" spans="2:63" s="12" customFormat="1" ht="22.8" customHeight="1">
      <c r="B197" s="170"/>
      <c r="C197" s="171"/>
      <c r="D197" s="172" t="s">
        <v>73</v>
      </c>
      <c r="E197" s="184" t="s">
        <v>369</v>
      </c>
      <c r="F197" s="184" t="s">
        <v>370</v>
      </c>
      <c r="G197" s="171"/>
      <c r="H197" s="171"/>
      <c r="I197" s="174"/>
      <c r="J197" s="185">
        <f>BK197</f>
        <v>0</v>
      </c>
      <c r="K197" s="171"/>
      <c r="L197" s="176"/>
      <c r="M197" s="177"/>
      <c r="N197" s="178"/>
      <c r="O197" s="178"/>
      <c r="P197" s="179">
        <f>SUM(P198:P208)</f>
        <v>0</v>
      </c>
      <c r="Q197" s="178"/>
      <c r="R197" s="179">
        <f>SUM(R198:R208)</f>
        <v>0</v>
      </c>
      <c r="S197" s="178"/>
      <c r="T197" s="180">
        <f>SUM(T198:T208)</f>
        <v>0</v>
      </c>
      <c r="AR197" s="181" t="s">
        <v>84</v>
      </c>
      <c r="AT197" s="182" t="s">
        <v>73</v>
      </c>
      <c r="AU197" s="182" t="s">
        <v>82</v>
      </c>
      <c r="AY197" s="181" t="s">
        <v>134</v>
      </c>
      <c r="BK197" s="183">
        <f>SUM(BK198:BK208)</f>
        <v>0</v>
      </c>
    </row>
    <row r="198" spans="1:65" s="2" customFormat="1" ht="21.75" customHeight="1">
      <c r="A198" s="33"/>
      <c r="B198" s="34"/>
      <c r="C198" s="186" t="s">
        <v>732</v>
      </c>
      <c r="D198" s="186" t="s">
        <v>138</v>
      </c>
      <c r="E198" s="187" t="s">
        <v>372</v>
      </c>
      <c r="F198" s="188" t="s">
        <v>373</v>
      </c>
      <c r="G198" s="189" t="s">
        <v>141</v>
      </c>
      <c r="H198" s="190">
        <v>10</v>
      </c>
      <c r="I198" s="191"/>
      <c r="J198" s="192">
        <f aca="true" t="shared" si="30" ref="J198:J204">ROUND(I198*H198,2)</f>
        <v>0</v>
      </c>
      <c r="K198" s="193"/>
      <c r="L198" s="38"/>
      <c r="M198" s="194" t="s">
        <v>1</v>
      </c>
      <c r="N198" s="195" t="s">
        <v>39</v>
      </c>
      <c r="O198" s="70"/>
      <c r="P198" s="196">
        <f aca="true" t="shared" si="31" ref="P198:P204">O198*H198</f>
        <v>0</v>
      </c>
      <c r="Q198" s="196">
        <v>0</v>
      </c>
      <c r="R198" s="196">
        <f aca="true" t="shared" si="32" ref="R198:R204">Q198*H198</f>
        <v>0</v>
      </c>
      <c r="S198" s="196">
        <v>0</v>
      </c>
      <c r="T198" s="197">
        <f aca="true" t="shared" si="33" ref="T198:T204"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98" t="s">
        <v>340</v>
      </c>
      <c r="AT198" s="198" t="s">
        <v>138</v>
      </c>
      <c r="AU198" s="198" t="s">
        <v>84</v>
      </c>
      <c r="AY198" s="16" t="s">
        <v>134</v>
      </c>
      <c r="BE198" s="199">
        <f aca="true" t="shared" si="34" ref="BE198:BE204">IF(N198="základní",J198,0)</f>
        <v>0</v>
      </c>
      <c r="BF198" s="199">
        <f aca="true" t="shared" si="35" ref="BF198:BF204">IF(N198="snížená",J198,0)</f>
        <v>0</v>
      </c>
      <c r="BG198" s="199">
        <f aca="true" t="shared" si="36" ref="BG198:BG204">IF(N198="zákl. přenesená",J198,0)</f>
        <v>0</v>
      </c>
      <c r="BH198" s="199">
        <f aca="true" t="shared" si="37" ref="BH198:BH204">IF(N198="sníž. přenesená",J198,0)</f>
        <v>0</v>
      </c>
      <c r="BI198" s="199">
        <f aca="true" t="shared" si="38" ref="BI198:BI204">IF(N198="nulová",J198,0)</f>
        <v>0</v>
      </c>
      <c r="BJ198" s="16" t="s">
        <v>82</v>
      </c>
      <c r="BK198" s="199">
        <f aca="true" t="shared" si="39" ref="BK198:BK204">ROUND(I198*H198,2)</f>
        <v>0</v>
      </c>
      <c r="BL198" s="16" t="s">
        <v>340</v>
      </c>
      <c r="BM198" s="198" t="s">
        <v>733</v>
      </c>
    </row>
    <row r="199" spans="1:65" s="2" customFormat="1" ht="21.75" customHeight="1">
      <c r="A199" s="33"/>
      <c r="B199" s="34"/>
      <c r="C199" s="186" t="s">
        <v>548</v>
      </c>
      <c r="D199" s="186" t="s">
        <v>138</v>
      </c>
      <c r="E199" s="187" t="s">
        <v>376</v>
      </c>
      <c r="F199" s="188" t="s">
        <v>377</v>
      </c>
      <c r="G199" s="189" t="s">
        <v>141</v>
      </c>
      <c r="H199" s="190">
        <v>10</v>
      </c>
      <c r="I199" s="191"/>
      <c r="J199" s="192">
        <f t="shared" si="30"/>
        <v>0</v>
      </c>
      <c r="K199" s="193"/>
      <c r="L199" s="38"/>
      <c r="M199" s="194" t="s">
        <v>1</v>
      </c>
      <c r="N199" s="195" t="s">
        <v>39</v>
      </c>
      <c r="O199" s="70"/>
      <c r="P199" s="196">
        <f t="shared" si="31"/>
        <v>0</v>
      </c>
      <c r="Q199" s="196">
        <v>0</v>
      </c>
      <c r="R199" s="196">
        <f t="shared" si="32"/>
        <v>0</v>
      </c>
      <c r="S199" s="196">
        <v>0</v>
      </c>
      <c r="T199" s="197">
        <f t="shared" si="33"/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98" t="s">
        <v>340</v>
      </c>
      <c r="AT199" s="198" t="s">
        <v>138</v>
      </c>
      <c r="AU199" s="198" t="s">
        <v>84</v>
      </c>
      <c r="AY199" s="16" t="s">
        <v>134</v>
      </c>
      <c r="BE199" s="199">
        <f t="shared" si="34"/>
        <v>0</v>
      </c>
      <c r="BF199" s="199">
        <f t="shared" si="35"/>
        <v>0</v>
      </c>
      <c r="BG199" s="199">
        <f t="shared" si="36"/>
        <v>0</v>
      </c>
      <c r="BH199" s="199">
        <f t="shared" si="37"/>
        <v>0</v>
      </c>
      <c r="BI199" s="199">
        <f t="shared" si="38"/>
        <v>0</v>
      </c>
      <c r="BJ199" s="16" t="s">
        <v>82</v>
      </c>
      <c r="BK199" s="199">
        <f t="shared" si="39"/>
        <v>0</v>
      </c>
      <c r="BL199" s="16" t="s">
        <v>340</v>
      </c>
      <c r="BM199" s="198" t="s">
        <v>734</v>
      </c>
    </row>
    <row r="200" spans="1:65" s="2" customFormat="1" ht="16.5" customHeight="1">
      <c r="A200" s="33"/>
      <c r="B200" s="34"/>
      <c r="C200" s="186" t="s">
        <v>735</v>
      </c>
      <c r="D200" s="186" t="s">
        <v>138</v>
      </c>
      <c r="E200" s="187" t="s">
        <v>380</v>
      </c>
      <c r="F200" s="188" t="s">
        <v>381</v>
      </c>
      <c r="G200" s="189" t="s">
        <v>152</v>
      </c>
      <c r="H200" s="190">
        <v>100</v>
      </c>
      <c r="I200" s="191"/>
      <c r="J200" s="192">
        <f t="shared" si="30"/>
        <v>0</v>
      </c>
      <c r="K200" s="193"/>
      <c r="L200" s="38"/>
      <c r="M200" s="194" t="s">
        <v>1</v>
      </c>
      <c r="N200" s="195" t="s">
        <v>39</v>
      </c>
      <c r="O200" s="70"/>
      <c r="P200" s="196">
        <f t="shared" si="31"/>
        <v>0</v>
      </c>
      <c r="Q200" s="196">
        <v>0</v>
      </c>
      <c r="R200" s="196">
        <f t="shared" si="32"/>
        <v>0</v>
      </c>
      <c r="S200" s="196">
        <v>0</v>
      </c>
      <c r="T200" s="197">
        <f t="shared" si="33"/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98" t="s">
        <v>340</v>
      </c>
      <c r="AT200" s="198" t="s">
        <v>138</v>
      </c>
      <c r="AU200" s="198" t="s">
        <v>84</v>
      </c>
      <c r="AY200" s="16" t="s">
        <v>134</v>
      </c>
      <c r="BE200" s="199">
        <f t="shared" si="34"/>
        <v>0</v>
      </c>
      <c r="BF200" s="199">
        <f t="shared" si="35"/>
        <v>0</v>
      </c>
      <c r="BG200" s="199">
        <f t="shared" si="36"/>
        <v>0</v>
      </c>
      <c r="BH200" s="199">
        <f t="shared" si="37"/>
        <v>0</v>
      </c>
      <c r="BI200" s="199">
        <f t="shared" si="38"/>
        <v>0</v>
      </c>
      <c r="BJ200" s="16" t="s">
        <v>82</v>
      </c>
      <c r="BK200" s="199">
        <f t="shared" si="39"/>
        <v>0</v>
      </c>
      <c r="BL200" s="16" t="s">
        <v>340</v>
      </c>
      <c r="BM200" s="198" t="s">
        <v>736</v>
      </c>
    </row>
    <row r="201" spans="1:65" s="2" customFormat="1" ht="16.5" customHeight="1">
      <c r="A201" s="33"/>
      <c r="B201" s="34"/>
      <c r="C201" s="186" t="s">
        <v>552</v>
      </c>
      <c r="D201" s="186" t="s">
        <v>138</v>
      </c>
      <c r="E201" s="187" t="s">
        <v>384</v>
      </c>
      <c r="F201" s="188" t="s">
        <v>385</v>
      </c>
      <c r="G201" s="189" t="s">
        <v>141</v>
      </c>
      <c r="H201" s="190">
        <v>10</v>
      </c>
      <c r="I201" s="191"/>
      <c r="J201" s="192">
        <f t="shared" si="30"/>
        <v>0</v>
      </c>
      <c r="K201" s="193"/>
      <c r="L201" s="38"/>
      <c r="M201" s="194" t="s">
        <v>1</v>
      </c>
      <c r="N201" s="195" t="s">
        <v>39</v>
      </c>
      <c r="O201" s="70"/>
      <c r="P201" s="196">
        <f t="shared" si="31"/>
        <v>0</v>
      </c>
      <c r="Q201" s="196">
        <v>0</v>
      </c>
      <c r="R201" s="196">
        <f t="shared" si="32"/>
        <v>0</v>
      </c>
      <c r="S201" s="196">
        <v>0</v>
      </c>
      <c r="T201" s="197">
        <f t="shared" si="33"/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98" t="s">
        <v>340</v>
      </c>
      <c r="AT201" s="198" t="s">
        <v>138</v>
      </c>
      <c r="AU201" s="198" t="s">
        <v>84</v>
      </c>
      <c r="AY201" s="16" t="s">
        <v>134</v>
      </c>
      <c r="BE201" s="199">
        <f t="shared" si="34"/>
        <v>0</v>
      </c>
      <c r="BF201" s="199">
        <f t="shared" si="35"/>
        <v>0</v>
      </c>
      <c r="BG201" s="199">
        <f t="shared" si="36"/>
        <v>0</v>
      </c>
      <c r="BH201" s="199">
        <f t="shared" si="37"/>
        <v>0</v>
      </c>
      <c r="BI201" s="199">
        <f t="shared" si="38"/>
        <v>0</v>
      </c>
      <c r="BJ201" s="16" t="s">
        <v>82</v>
      </c>
      <c r="BK201" s="199">
        <f t="shared" si="39"/>
        <v>0</v>
      </c>
      <c r="BL201" s="16" t="s">
        <v>340</v>
      </c>
      <c r="BM201" s="198" t="s">
        <v>737</v>
      </c>
    </row>
    <row r="202" spans="1:65" s="2" customFormat="1" ht="16.5" customHeight="1">
      <c r="A202" s="33"/>
      <c r="B202" s="34"/>
      <c r="C202" s="186" t="s">
        <v>560</v>
      </c>
      <c r="D202" s="186" t="s">
        <v>138</v>
      </c>
      <c r="E202" s="187" t="s">
        <v>388</v>
      </c>
      <c r="F202" s="188" t="s">
        <v>389</v>
      </c>
      <c r="G202" s="189" t="s">
        <v>141</v>
      </c>
      <c r="H202" s="190">
        <v>10</v>
      </c>
      <c r="I202" s="191"/>
      <c r="J202" s="192">
        <f t="shared" si="30"/>
        <v>0</v>
      </c>
      <c r="K202" s="193"/>
      <c r="L202" s="38"/>
      <c r="M202" s="194" t="s">
        <v>1</v>
      </c>
      <c r="N202" s="195" t="s">
        <v>39</v>
      </c>
      <c r="O202" s="70"/>
      <c r="P202" s="196">
        <f t="shared" si="31"/>
        <v>0</v>
      </c>
      <c r="Q202" s="196">
        <v>0</v>
      </c>
      <c r="R202" s="196">
        <f t="shared" si="32"/>
        <v>0</v>
      </c>
      <c r="S202" s="196">
        <v>0</v>
      </c>
      <c r="T202" s="197">
        <f t="shared" si="33"/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98" t="s">
        <v>340</v>
      </c>
      <c r="AT202" s="198" t="s">
        <v>138</v>
      </c>
      <c r="AU202" s="198" t="s">
        <v>84</v>
      </c>
      <c r="AY202" s="16" t="s">
        <v>134</v>
      </c>
      <c r="BE202" s="199">
        <f t="shared" si="34"/>
        <v>0</v>
      </c>
      <c r="BF202" s="199">
        <f t="shared" si="35"/>
        <v>0</v>
      </c>
      <c r="BG202" s="199">
        <f t="shared" si="36"/>
        <v>0</v>
      </c>
      <c r="BH202" s="199">
        <f t="shared" si="37"/>
        <v>0</v>
      </c>
      <c r="BI202" s="199">
        <f t="shared" si="38"/>
        <v>0</v>
      </c>
      <c r="BJ202" s="16" t="s">
        <v>82</v>
      </c>
      <c r="BK202" s="199">
        <f t="shared" si="39"/>
        <v>0</v>
      </c>
      <c r="BL202" s="16" t="s">
        <v>340</v>
      </c>
      <c r="BM202" s="198" t="s">
        <v>738</v>
      </c>
    </row>
    <row r="203" spans="1:65" s="2" customFormat="1" ht="21.75" customHeight="1">
      <c r="A203" s="33"/>
      <c r="B203" s="34"/>
      <c r="C203" s="186" t="s">
        <v>564</v>
      </c>
      <c r="D203" s="186" t="s">
        <v>138</v>
      </c>
      <c r="E203" s="187" t="s">
        <v>392</v>
      </c>
      <c r="F203" s="188" t="s">
        <v>393</v>
      </c>
      <c r="G203" s="189" t="s">
        <v>152</v>
      </c>
      <c r="H203" s="190">
        <v>100</v>
      </c>
      <c r="I203" s="191"/>
      <c r="J203" s="192">
        <f t="shared" si="30"/>
        <v>0</v>
      </c>
      <c r="K203" s="193"/>
      <c r="L203" s="38"/>
      <c r="M203" s="194" t="s">
        <v>1</v>
      </c>
      <c r="N203" s="195" t="s">
        <v>39</v>
      </c>
      <c r="O203" s="70"/>
      <c r="P203" s="196">
        <f t="shared" si="31"/>
        <v>0</v>
      </c>
      <c r="Q203" s="196">
        <v>0</v>
      </c>
      <c r="R203" s="196">
        <f t="shared" si="32"/>
        <v>0</v>
      </c>
      <c r="S203" s="196">
        <v>0</v>
      </c>
      <c r="T203" s="197">
        <f t="shared" si="33"/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98" t="s">
        <v>340</v>
      </c>
      <c r="AT203" s="198" t="s">
        <v>138</v>
      </c>
      <c r="AU203" s="198" t="s">
        <v>84</v>
      </c>
      <c r="AY203" s="16" t="s">
        <v>134</v>
      </c>
      <c r="BE203" s="199">
        <f t="shared" si="34"/>
        <v>0</v>
      </c>
      <c r="BF203" s="199">
        <f t="shared" si="35"/>
        <v>0</v>
      </c>
      <c r="BG203" s="199">
        <f t="shared" si="36"/>
        <v>0</v>
      </c>
      <c r="BH203" s="199">
        <f t="shared" si="37"/>
        <v>0</v>
      </c>
      <c r="BI203" s="199">
        <f t="shared" si="38"/>
        <v>0</v>
      </c>
      <c r="BJ203" s="16" t="s">
        <v>82</v>
      </c>
      <c r="BK203" s="199">
        <f t="shared" si="39"/>
        <v>0</v>
      </c>
      <c r="BL203" s="16" t="s">
        <v>340</v>
      </c>
      <c r="BM203" s="198" t="s">
        <v>739</v>
      </c>
    </row>
    <row r="204" spans="1:65" s="2" customFormat="1" ht="44.25" customHeight="1">
      <c r="A204" s="33"/>
      <c r="B204" s="34"/>
      <c r="C204" s="186" t="s">
        <v>568</v>
      </c>
      <c r="D204" s="186" t="s">
        <v>138</v>
      </c>
      <c r="E204" s="187" t="s">
        <v>396</v>
      </c>
      <c r="F204" s="188" t="s">
        <v>397</v>
      </c>
      <c r="G204" s="189" t="s">
        <v>398</v>
      </c>
      <c r="H204" s="190">
        <v>0.009</v>
      </c>
      <c r="I204" s="191"/>
      <c r="J204" s="192">
        <f t="shared" si="30"/>
        <v>0</v>
      </c>
      <c r="K204" s="193"/>
      <c r="L204" s="38"/>
      <c r="M204" s="194" t="s">
        <v>1</v>
      </c>
      <c r="N204" s="195" t="s">
        <v>39</v>
      </c>
      <c r="O204" s="70"/>
      <c r="P204" s="196">
        <f t="shared" si="31"/>
        <v>0</v>
      </c>
      <c r="Q204" s="196">
        <v>0</v>
      </c>
      <c r="R204" s="196">
        <f t="shared" si="32"/>
        <v>0</v>
      </c>
      <c r="S204" s="196">
        <v>0</v>
      </c>
      <c r="T204" s="197">
        <f t="shared" si="33"/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98" t="s">
        <v>340</v>
      </c>
      <c r="AT204" s="198" t="s">
        <v>138</v>
      </c>
      <c r="AU204" s="198" t="s">
        <v>84</v>
      </c>
      <c r="AY204" s="16" t="s">
        <v>134</v>
      </c>
      <c r="BE204" s="199">
        <f t="shared" si="34"/>
        <v>0</v>
      </c>
      <c r="BF204" s="199">
        <f t="shared" si="35"/>
        <v>0</v>
      </c>
      <c r="BG204" s="199">
        <f t="shared" si="36"/>
        <v>0</v>
      </c>
      <c r="BH204" s="199">
        <f t="shared" si="37"/>
        <v>0</v>
      </c>
      <c r="BI204" s="199">
        <f t="shared" si="38"/>
        <v>0</v>
      </c>
      <c r="BJ204" s="16" t="s">
        <v>82</v>
      </c>
      <c r="BK204" s="199">
        <f t="shared" si="39"/>
        <v>0</v>
      </c>
      <c r="BL204" s="16" t="s">
        <v>340</v>
      </c>
      <c r="BM204" s="198" t="s">
        <v>740</v>
      </c>
    </row>
    <row r="205" spans="2:51" s="13" customFormat="1" ht="12">
      <c r="B205" s="212"/>
      <c r="C205" s="213"/>
      <c r="D205" s="214" t="s">
        <v>363</v>
      </c>
      <c r="E205" s="223" t="s">
        <v>1</v>
      </c>
      <c r="F205" s="215" t="s">
        <v>400</v>
      </c>
      <c r="G205" s="213"/>
      <c r="H205" s="216">
        <v>0.009</v>
      </c>
      <c r="I205" s="217"/>
      <c r="J205" s="213"/>
      <c r="K205" s="213"/>
      <c r="L205" s="218"/>
      <c r="M205" s="219"/>
      <c r="N205" s="220"/>
      <c r="O205" s="220"/>
      <c r="P205" s="220"/>
      <c r="Q205" s="220"/>
      <c r="R205" s="220"/>
      <c r="S205" s="220"/>
      <c r="T205" s="221"/>
      <c r="AT205" s="222" t="s">
        <v>363</v>
      </c>
      <c r="AU205" s="222" t="s">
        <v>84</v>
      </c>
      <c r="AV205" s="13" t="s">
        <v>84</v>
      </c>
      <c r="AW205" s="13" t="s">
        <v>31</v>
      </c>
      <c r="AX205" s="13" t="s">
        <v>74</v>
      </c>
      <c r="AY205" s="222" t="s">
        <v>134</v>
      </c>
    </row>
    <row r="206" spans="2:51" s="14" customFormat="1" ht="12">
      <c r="B206" s="224"/>
      <c r="C206" s="225"/>
      <c r="D206" s="214" t="s">
        <v>363</v>
      </c>
      <c r="E206" s="226" t="s">
        <v>1</v>
      </c>
      <c r="F206" s="227" t="s">
        <v>401</v>
      </c>
      <c r="G206" s="225"/>
      <c r="H206" s="228">
        <v>0.009</v>
      </c>
      <c r="I206" s="229"/>
      <c r="J206" s="225"/>
      <c r="K206" s="225"/>
      <c r="L206" s="230"/>
      <c r="M206" s="231"/>
      <c r="N206" s="232"/>
      <c r="O206" s="232"/>
      <c r="P206" s="232"/>
      <c r="Q206" s="232"/>
      <c r="R206" s="232"/>
      <c r="S206" s="232"/>
      <c r="T206" s="233"/>
      <c r="AT206" s="234" t="s">
        <v>363</v>
      </c>
      <c r="AU206" s="234" t="s">
        <v>84</v>
      </c>
      <c r="AV206" s="14" t="s">
        <v>142</v>
      </c>
      <c r="AW206" s="14" t="s">
        <v>31</v>
      </c>
      <c r="AX206" s="14" t="s">
        <v>82</v>
      </c>
      <c r="AY206" s="234" t="s">
        <v>134</v>
      </c>
    </row>
    <row r="207" spans="1:65" s="2" customFormat="1" ht="21.75" customHeight="1">
      <c r="A207" s="33"/>
      <c r="B207" s="34"/>
      <c r="C207" s="186" t="s">
        <v>741</v>
      </c>
      <c r="D207" s="186" t="s">
        <v>138</v>
      </c>
      <c r="E207" s="187" t="s">
        <v>403</v>
      </c>
      <c r="F207" s="188" t="s">
        <v>404</v>
      </c>
      <c r="G207" s="189" t="s">
        <v>141</v>
      </c>
      <c r="H207" s="190">
        <v>10</v>
      </c>
      <c r="I207" s="191"/>
      <c r="J207" s="192">
        <f>ROUND(I207*H207,2)</f>
        <v>0</v>
      </c>
      <c r="K207" s="193"/>
      <c r="L207" s="38"/>
      <c r="M207" s="194" t="s">
        <v>1</v>
      </c>
      <c r="N207" s="195" t="s">
        <v>39</v>
      </c>
      <c r="O207" s="70"/>
      <c r="P207" s="196">
        <f>O207*H207</f>
        <v>0</v>
      </c>
      <c r="Q207" s="196">
        <v>0</v>
      </c>
      <c r="R207" s="196">
        <f>Q207*H207</f>
        <v>0</v>
      </c>
      <c r="S207" s="196">
        <v>0</v>
      </c>
      <c r="T207" s="197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98" t="s">
        <v>340</v>
      </c>
      <c r="AT207" s="198" t="s">
        <v>138</v>
      </c>
      <c r="AU207" s="198" t="s">
        <v>84</v>
      </c>
      <c r="AY207" s="16" t="s">
        <v>134</v>
      </c>
      <c r="BE207" s="199">
        <f>IF(N207="základní",J207,0)</f>
        <v>0</v>
      </c>
      <c r="BF207" s="199">
        <f>IF(N207="snížená",J207,0)</f>
        <v>0</v>
      </c>
      <c r="BG207" s="199">
        <f>IF(N207="zákl. přenesená",J207,0)</f>
        <v>0</v>
      </c>
      <c r="BH207" s="199">
        <f>IF(N207="sníž. přenesená",J207,0)</f>
        <v>0</v>
      </c>
      <c r="BI207" s="199">
        <f>IF(N207="nulová",J207,0)</f>
        <v>0</v>
      </c>
      <c r="BJ207" s="16" t="s">
        <v>82</v>
      </c>
      <c r="BK207" s="199">
        <f>ROUND(I207*H207,2)</f>
        <v>0</v>
      </c>
      <c r="BL207" s="16" t="s">
        <v>340</v>
      </c>
      <c r="BM207" s="198" t="s">
        <v>742</v>
      </c>
    </row>
    <row r="208" spans="1:65" s="2" customFormat="1" ht="44.25" customHeight="1">
      <c r="A208" s="33"/>
      <c r="B208" s="34"/>
      <c r="C208" s="186" t="s">
        <v>603</v>
      </c>
      <c r="D208" s="186" t="s">
        <v>138</v>
      </c>
      <c r="E208" s="187" t="s">
        <v>407</v>
      </c>
      <c r="F208" s="188" t="s">
        <v>408</v>
      </c>
      <c r="G208" s="189" t="s">
        <v>345</v>
      </c>
      <c r="H208" s="200"/>
      <c r="I208" s="191"/>
      <c r="J208" s="192">
        <f>ROUND(I208*H208,2)</f>
        <v>0</v>
      </c>
      <c r="K208" s="193"/>
      <c r="L208" s="38"/>
      <c r="M208" s="194" t="s">
        <v>1</v>
      </c>
      <c r="N208" s="195" t="s">
        <v>39</v>
      </c>
      <c r="O208" s="70"/>
      <c r="P208" s="196">
        <f>O208*H208</f>
        <v>0</v>
      </c>
      <c r="Q208" s="196">
        <v>0</v>
      </c>
      <c r="R208" s="196">
        <f>Q208*H208</f>
        <v>0</v>
      </c>
      <c r="S208" s="196">
        <v>0</v>
      </c>
      <c r="T208" s="197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98" t="s">
        <v>340</v>
      </c>
      <c r="AT208" s="198" t="s">
        <v>138</v>
      </c>
      <c r="AU208" s="198" t="s">
        <v>84</v>
      </c>
      <c r="AY208" s="16" t="s">
        <v>134</v>
      </c>
      <c r="BE208" s="199">
        <f>IF(N208="základní",J208,0)</f>
        <v>0</v>
      </c>
      <c r="BF208" s="199">
        <f>IF(N208="snížená",J208,0)</f>
        <v>0</v>
      </c>
      <c r="BG208" s="199">
        <f>IF(N208="zákl. přenesená",J208,0)</f>
        <v>0</v>
      </c>
      <c r="BH208" s="199">
        <f>IF(N208="sníž. přenesená",J208,0)</f>
        <v>0</v>
      </c>
      <c r="BI208" s="199">
        <f>IF(N208="nulová",J208,0)</f>
        <v>0</v>
      </c>
      <c r="BJ208" s="16" t="s">
        <v>82</v>
      </c>
      <c r="BK208" s="199">
        <f>ROUND(I208*H208,2)</f>
        <v>0</v>
      </c>
      <c r="BL208" s="16" t="s">
        <v>340</v>
      </c>
      <c r="BM208" s="198" t="s">
        <v>743</v>
      </c>
    </row>
    <row r="209" spans="2:63" s="12" customFormat="1" ht="22.8" customHeight="1">
      <c r="B209" s="170"/>
      <c r="C209" s="171"/>
      <c r="D209" s="172" t="s">
        <v>73</v>
      </c>
      <c r="E209" s="184" t="s">
        <v>410</v>
      </c>
      <c r="F209" s="184" t="s">
        <v>411</v>
      </c>
      <c r="G209" s="171"/>
      <c r="H209" s="171"/>
      <c r="I209" s="174"/>
      <c r="J209" s="185">
        <f>BK209</f>
        <v>0</v>
      </c>
      <c r="K209" s="171"/>
      <c r="L209" s="176"/>
      <c r="M209" s="177"/>
      <c r="N209" s="178"/>
      <c r="O209" s="178"/>
      <c r="P209" s="179">
        <f>SUM(P210:P234)</f>
        <v>0</v>
      </c>
      <c r="Q209" s="178"/>
      <c r="R209" s="179">
        <f>SUM(R210:R234)</f>
        <v>27.07538622</v>
      </c>
      <c r="S209" s="178"/>
      <c r="T209" s="180">
        <f>SUM(T210:T234)</f>
        <v>17.3647658</v>
      </c>
      <c r="AR209" s="181" t="s">
        <v>84</v>
      </c>
      <c r="AT209" s="182" t="s">
        <v>73</v>
      </c>
      <c r="AU209" s="182" t="s">
        <v>82</v>
      </c>
      <c r="AY209" s="181" t="s">
        <v>134</v>
      </c>
      <c r="BK209" s="183">
        <f>SUM(BK210:BK234)</f>
        <v>0</v>
      </c>
    </row>
    <row r="210" spans="1:65" s="2" customFormat="1" ht="21.75" customHeight="1">
      <c r="A210" s="33"/>
      <c r="B210" s="34"/>
      <c r="C210" s="186" t="s">
        <v>609</v>
      </c>
      <c r="D210" s="186" t="s">
        <v>138</v>
      </c>
      <c r="E210" s="187" t="s">
        <v>413</v>
      </c>
      <c r="F210" s="188" t="s">
        <v>414</v>
      </c>
      <c r="G210" s="189" t="s">
        <v>141</v>
      </c>
      <c r="H210" s="190">
        <v>132</v>
      </c>
      <c r="I210" s="191"/>
      <c r="J210" s="192">
        <f aca="true" t="shared" si="40" ref="J210:J234">ROUND(I210*H210,2)</f>
        <v>0</v>
      </c>
      <c r="K210" s="193"/>
      <c r="L210" s="38"/>
      <c r="M210" s="194" t="s">
        <v>1</v>
      </c>
      <c r="N210" s="195" t="s">
        <v>39</v>
      </c>
      <c r="O210" s="70"/>
      <c r="P210" s="196">
        <f aca="true" t="shared" si="41" ref="P210:P234">O210*H210</f>
        <v>0</v>
      </c>
      <c r="Q210" s="196">
        <v>0</v>
      </c>
      <c r="R210" s="196">
        <f aca="true" t="shared" si="42" ref="R210:R234">Q210*H210</f>
        <v>0</v>
      </c>
      <c r="S210" s="196">
        <v>0</v>
      </c>
      <c r="T210" s="197">
        <f aca="true" t="shared" si="43" ref="T210:T234"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98" t="s">
        <v>340</v>
      </c>
      <c r="AT210" s="198" t="s">
        <v>138</v>
      </c>
      <c r="AU210" s="198" t="s">
        <v>84</v>
      </c>
      <c r="AY210" s="16" t="s">
        <v>134</v>
      </c>
      <c r="BE210" s="199">
        <f aca="true" t="shared" si="44" ref="BE210:BE234">IF(N210="základní",J210,0)</f>
        <v>0</v>
      </c>
      <c r="BF210" s="199">
        <f aca="true" t="shared" si="45" ref="BF210:BF234">IF(N210="snížená",J210,0)</f>
        <v>0</v>
      </c>
      <c r="BG210" s="199">
        <f aca="true" t="shared" si="46" ref="BG210:BG234">IF(N210="zákl. přenesená",J210,0)</f>
        <v>0</v>
      </c>
      <c r="BH210" s="199">
        <f aca="true" t="shared" si="47" ref="BH210:BH234">IF(N210="sníž. přenesená",J210,0)</f>
        <v>0</v>
      </c>
      <c r="BI210" s="199">
        <f aca="true" t="shared" si="48" ref="BI210:BI234">IF(N210="nulová",J210,0)</f>
        <v>0</v>
      </c>
      <c r="BJ210" s="16" t="s">
        <v>82</v>
      </c>
      <c r="BK210" s="199">
        <f aca="true" t="shared" si="49" ref="BK210:BK234">ROUND(I210*H210,2)</f>
        <v>0</v>
      </c>
      <c r="BL210" s="16" t="s">
        <v>340</v>
      </c>
      <c r="BM210" s="198" t="s">
        <v>744</v>
      </c>
    </row>
    <row r="211" spans="1:65" s="2" customFormat="1" ht="16.5" customHeight="1">
      <c r="A211" s="33"/>
      <c r="B211" s="34"/>
      <c r="C211" s="201" t="s">
        <v>745</v>
      </c>
      <c r="D211" s="201" t="s">
        <v>358</v>
      </c>
      <c r="E211" s="202" t="s">
        <v>417</v>
      </c>
      <c r="F211" s="203" t="s">
        <v>418</v>
      </c>
      <c r="G211" s="204" t="s">
        <v>141</v>
      </c>
      <c r="H211" s="205">
        <v>70</v>
      </c>
      <c r="I211" s="206"/>
      <c r="J211" s="207">
        <f t="shared" si="40"/>
        <v>0</v>
      </c>
      <c r="K211" s="208"/>
      <c r="L211" s="209"/>
      <c r="M211" s="210" t="s">
        <v>1</v>
      </c>
      <c r="N211" s="211" t="s">
        <v>39</v>
      </c>
      <c r="O211" s="70"/>
      <c r="P211" s="196">
        <f t="shared" si="41"/>
        <v>0</v>
      </c>
      <c r="Q211" s="196">
        <v>0</v>
      </c>
      <c r="R211" s="196">
        <f t="shared" si="42"/>
        <v>0</v>
      </c>
      <c r="S211" s="196">
        <v>0</v>
      </c>
      <c r="T211" s="197">
        <f t="shared" si="43"/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98" t="s">
        <v>361</v>
      </c>
      <c r="AT211" s="198" t="s">
        <v>358</v>
      </c>
      <c r="AU211" s="198" t="s">
        <v>84</v>
      </c>
      <c r="AY211" s="16" t="s">
        <v>134</v>
      </c>
      <c r="BE211" s="199">
        <f t="shared" si="44"/>
        <v>0</v>
      </c>
      <c r="BF211" s="199">
        <f t="shared" si="45"/>
        <v>0</v>
      </c>
      <c r="BG211" s="199">
        <f t="shared" si="46"/>
        <v>0</v>
      </c>
      <c r="BH211" s="199">
        <f t="shared" si="47"/>
        <v>0</v>
      </c>
      <c r="BI211" s="199">
        <f t="shared" si="48"/>
        <v>0</v>
      </c>
      <c r="BJ211" s="16" t="s">
        <v>82</v>
      </c>
      <c r="BK211" s="199">
        <f t="shared" si="49"/>
        <v>0</v>
      </c>
      <c r="BL211" s="16" t="s">
        <v>340</v>
      </c>
      <c r="BM211" s="198" t="s">
        <v>746</v>
      </c>
    </row>
    <row r="212" spans="1:65" s="2" customFormat="1" ht="16.5" customHeight="1">
      <c r="A212" s="33"/>
      <c r="B212" s="34"/>
      <c r="C212" s="201" t="s">
        <v>576</v>
      </c>
      <c r="D212" s="201" t="s">
        <v>358</v>
      </c>
      <c r="E212" s="202" t="s">
        <v>420</v>
      </c>
      <c r="F212" s="203" t="s">
        <v>421</v>
      </c>
      <c r="G212" s="204" t="s">
        <v>141</v>
      </c>
      <c r="H212" s="205">
        <v>22</v>
      </c>
      <c r="I212" s="206"/>
      <c r="J212" s="207">
        <f t="shared" si="40"/>
        <v>0</v>
      </c>
      <c r="K212" s="208"/>
      <c r="L212" s="209"/>
      <c r="M212" s="210" t="s">
        <v>1</v>
      </c>
      <c r="N212" s="211" t="s">
        <v>39</v>
      </c>
      <c r="O212" s="70"/>
      <c r="P212" s="196">
        <f t="shared" si="41"/>
        <v>0</v>
      </c>
      <c r="Q212" s="196">
        <v>0</v>
      </c>
      <c r="R212" s="196">
        <f t="shared" si="42"/>
        <v>0</v>
      </c>
      <c r="S212" s="196">
        <v>0</v>
      </c>
      <c r="T212" s="197">
        <f t="shared" si="43"/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98" t="s">
        <v>361</v>
      </c>
      <c r="AT212" s="198" t="s">
        <v>358</v>
      </c>
      <c r="AU212" s="198" t="s">
        <v>84</v>
      </c>
      <c r="AY212" s="16" t="s">
        <v>134</v>
      </c>
      <c r="BE212" s="199">
        <f t="shared" si="44"/>
        <v>0</v>
      </c>
      <c r="BF212" s="199">
        <f t="shared" si="45"/>
        <v>0</v>
      </c>
      <c r="BG212" s="199">
        <f t="shared" si="46"/>
        <v>0</v>
      </c>
      <c r="BH212" s="199">
        <f t="shared" si="47"/>
        <v>0</v>
      </c>
      <c r="BI212" s="199">
        <f t="shared" si="48"/>
        <v>0</v>
      </c>
      <c r="BJ212" s="16" t="s">
        <v>82</v>
      </c>
      <c r="BK212" s="199">
        <f t="shared" si="49"/>
        <v>0</v>
      </c>
      <c r="BL212" s="16" t="s">
        <v>340</v>
      </c>
      <c r="BM212" s="198" t="s">
        <v>747</v>
      </c>
    </row>
    <row r="213" spans="1:65" s="2" customFormat="1" ht="16.5" customHeight="1">
      <c r="A213" s="33"/>
      <c r="B213" s="34"/>
      <c r="C213" s="201" t="s">
        <v>580</v>
      </c>
      <c r="D213" s="201" t="s">
        <v>358</v>
      </c>
      <c r="E213" s="202" t="s">
        <v>424</v>
      </c>
      <c r="F213" s="203" t="s">
        <v>425</v>
      </c>
      <c r="G213" s="204" t="s">
        <v>141</v>
      </c>
      <c r="H213" s="205">
        <v>40</v>
      </c>
      <c r="I213" s="206"/>
      <c r="J213" s="207">
        <f t="shared" si="40"/>
        <v>0</v>
      </c>
      <c r="K213" s="208"/>
      <c r="L213" s="209"/>
      <c r="M213" s="210" t="s">
        <v>1</v>
      </c>
      <c r="N213" s="211" t="s">
        <v>39</v>
      </c>
      <c r="O213" s="70"/>
      <c r="P213" s="196">
        <f t="shared" si="41"/>
        <v>0</v>
      </c>
      <c r="Q213" s="196">
        <v>0</v>
      </c>
      <c r="R213" s="196">
        <f t="shared" si="42"/>
        <v>0</v>
      </c>
      <c r="S213" s="196">
        <v>0</v>
      </c>
      <c r="T213" s="197">
        <f t="shared" si="43"/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98" t="s">
        <v>361</v>
      </c>
      <c r="AT213" s="198" t="s">
        <v>358</v>
      </c>
      <c r="AU213" s="198" t="s">
        <v>84</v>
      </c>
      <c r="AY213" s="16" t="s">
        <v>134</v>
      </c>
      <c r="BE213" s="199">
        <f t="shared" si="44"/>
        <v>0</v>
      </c>
      <c r="BF213" s="199">
        <f t="shared" si="45"/>
        <v>0</v>
      </c>
      <c r="BG213" s="199">
        <f t="shared" si="46"/>
        <v>0</v>
      </c>
      <c r="BH213" s="199">
        <f t="shared" si="47"/>
        <v>0</v>
      </c>
      <c r="BI213" s="199">
        <f t="shared" si="48"/>
        <v>0</v>
      </c>
      <c r="BJ213" s="16" t="s">
        <v>82</v>
      </c>
      <c r="BK213" s="199">
        <f t="shared" si="49"/>
        <v>0</v>
      </c>
      <c r="BL213" s="16" t="s">
        <v>340</v>
      </c>
      <c r="BM213" s="198" t="s">
        <v>748</v>
      </c>
    </row>
    <row r="214" spans="1:65" s="2" customFormat="1" ht="21.75" customHeight="1">
      <c r="A214" s="33"/>
      <c r="B214" s="34"/>
      <c r="C214" s="186" t="s">
        <v>572</v>
      </c>
      <c r="D214" s="186" t="s">
        <v>138</v>
      </c>
      <c r="E214" s="187" t="s">
        <v>428</v>
      </c>
      <c r="F214" s="188" t="s">
        <v>429</v>
      </c>
      <c r="G214" s="189" t="s">
        <v>152</v>
      </c>
      <c r="H214" s="190">
        <v>271.72</v>
      </c>
      <c r="I214" s="191"/>
      <c r="J214" s="192">
        <f t="shared" si="40"/>
        <v>0</v>
      </c>
      <c r="K214" s="193"/>
      <c r="L214" s="38"/>
      <c r="M214" s="194" t="s">
        <v>1</v>
      </c>
      <c r="N214" s="195" t="s">
        <v>39</v>
      </c>
      <c r="O214" s="70"/>
      <c r="P214" s="196">
        <f t="shared" si="41"/>
        <v>0</v>
      </c>
      <c r="Q214" s="196">
        <v>0</v>
      </c>
      <c r="R214" s="196">
        <f t="shared" si="42"/>
        <v>0</v>
      </c>
      <c r="S214" s="196">
        <v>0.0066</v>
      </c>
      <c r="T214" s="197">
        <f t="shared" si="43"/>
        <v>1.7933520000000003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98" t="s">
        <v>340</v>
      </c>
      <c r="AT214" s="198" t="s">
        <v>138</v>
      </c>
      <c r="AU214" s="198" t="s">
        <v>84</v>
      </c>
      <c r="AY214" s="16" t="s">
        <v>134</v>
      </c>
      <c r="BE214" s="199">
        <f t="shared" si="44"/>
        <v>0</v>
      </c>
      <c r="BF214" s="199">
        <f t="shared" si="45"/>
        <v>0</v>
      </c>
      <c r="BG214" s="199">
        <f t="shared" si="46"/>
        <v>0</v>
      </c>
      <c r="BH214" s="199">
        <f t="shared" si="47"/>
        <v>0</v>
      </c>
      <c r="BI214" s="199">
        <f t="shared" si="48"/>
        <v>0</v>
      </c>
      <c r="BJ214" s="16" t="s">
        <v>82</v>
      </c>
      <c r="BK214" s="199">
        <f t="shared" si="49"/>
        <v>0</v>
      </c>
      <c r="BL214" s="16" t="s">
        <v>340</v>
      </c>
      <c r="BM214" s="198" t="s">
        <v>749</v>
      </c>
    </row>
    <row r="215" spans="1:65" s="2" customFormat="1" ht="21.75" customHeight="1">
      <c r="A215" s="33"/>
      <c r="B215" s="34"/>
      <c r="C215" s="186" t="s">
        <v>588</v>
      </c>
      <c r="D215" s="186" t="s">
        <v>138</v>
      </c>
      <c r="E215" s="187" t="s">
        <v>431</v>
      </c>
      <c r="F215" s="188" t="s">
        <v>432</v>
      </c>
      <c r="G215" s="189" t="s">
        <v>152</v>
      </c>
      <c r="H215" s="190">
        <v>141</v>
      </c>
      <c r="I215" s="191"/>
      <c r="J215" s="192">
        <f t="shared" si="40"/>
        <v>0</v>
      </c>
      <c r="K215" s="193"/>
      <c r="L215" s="38"/>
      <c r="M215" s="194" t="s">
        <v>1</v>
      </c>
      <c r="N215" s="195" t="s">
        <v>39</v>
      </c>
      <c r="O215" s="70"/>
      <c r="P215" s="196">
        <f t="shared" si="41"/>
        <v>0</v>
      </c>
      <c r="Q215" s="196">
        <v>0</v>
      </c>
      <c r="R215" s="196">
        <f t="shared" si="42"/>
        <v>0</v>
      </c>
      <c r="S215" s="196">
        <v>0.01232</v>
      </c>
      <c r="T215" s="197">
        <f t="shared" si="43"/>
        <v>1.73712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98" t="s">
        <v>340</v>
      </c>
      <c r="AT215" s="198" t="s">
        <v>138</v>
      </c>
      <c r="AU215" s="198" t="s">
        <v>84</v>
      </c>
      <c r="AY215" s="16" t="s">
        <v>134</v>
      </c>
      <c r="BE215" s="199">
        <f t="shared" si="44"/>
        <v>0</v>
      </c>
      <c r="BF215" s="199">
        <f t="shared" si="45"/>
        <v>0</v>
      </c>
      <c r="BG215" s="199">
        <f t="shared" si="46"/>
        <v>0</v>
      </c>
      <c r="BH215" s="199">
        <f t="shared" si="47"/>
        <v>0</v>
      </c>
      <c r="BI215" s="199">
        <f t="shared" si="48"/>
        <v>0</v>
      </c>
      <c r="BJ215" s="16" t="s">
        <v>82</v>
      </c>
      <c r="BK215" s="199">
        <f t="shared" si="49"/>
        <v>0</v>
      </c>
      <c r="BL215" s="16" t="s">
        <v>340</v>
      </c>
      <c r="BM215" s="198" t="s">
        <v>750</v>
      </c>
    </row>
    <row r="216" spans="1:65" s="2" customFormat="1" ht="21.75" customHeight="1">
      <c r="A216" s="33"/>
      <c r="B216" s="34"/>
      <c r="C216" s="186" t="s">
        <v>592</v>
      </c>
      <c r="D216" s="186" t="s">
        <v>138</v>
      </c>
      <c r="E216" s="187" t="s">
        <v>434</v>
      </c>
      <c r="F216" s="188" t="s">
        <v>435</v>
      </c>
      <c r="G216" s="189" t="s">
        <v>152</v>
      </c>
      <c r="H216" s="190">
        <v>101.57</v>
      </c>
      <c r="I216" s="191"/>
      <c r="J216" s="192">
        <f t="shared" si="40"/>
        <v>0</v>
      </c>
      <c r="K216" s="193"/>
      <c r="L216" s="38"/>
      <c r="M216" s="194" t="s">
        <v>1</v>
      </c>
      <c r="N216" s="195" t="s">
        <v>39</v>
      </c>
      <c r="O216" s="70"/>
      <c r="P216" s="196">
        <f t="shared" si="41"/>
        <v>0</v>
      </c>
      <c r="Q216" s="196">
        <v>0</v>
      </c>
      <c r="R216" s="196">
        <f t="shared" si="42"/>
        <v>0</v>
      </c>
      <c r="S216" s="196">
        <v>0.01584</v>
      </c>
      <c r="T216" s="197">
        <f t="shared" si="43"/>
        <v>1.6088688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98" t="s">
        <v>340</v>
      </c>
      <c r="AT216" s="198" t="s">
        <v>138</v>
      </c>
      <c r="AU216" s="198" t="s">
        <v>84</v>
      </c>
      <c r="AY216" s="16" t="s">
        <v>134</v>
      </c>
      <c r="BE216" s="199">
        <f t="shared" si="44"/>
        <v>0</v>
      </c>
      <c r="BF216" s="199">
        <f t="shared" si="45"/>
        <v>0</v>
      </c>
      <c r="BG216" s="199">
        <f t="shared" si="46"/>
        <v>0</v>
      </c>
      <c r="BH216" s="199">
        <f t="shared" si="47"/>
        <v>0</v>
      </c>
      <c r="BI216" s="199">
        <f t="shared" si="48"/>
        <v>0</v>
      </c>
      <c r="BJ216" s="16" t="s">
        <v>82</v>
      </c>
      <c r="BK216" s="199">
        <f t="shared" si="49"/>
        <v>0</v>
      </c>
      <c r="BL216" s="16" t="s">
        <v>340</v>
      </c>
      <c r="BM216" s="198" t="s">
        <v>751</v>
      </c>
    </row>
    <row r="217" spans="1:65" s="2" customFormat="1" ht="21.75" customHeight="1">
      <c r="A217" s="33"/>
      <c r="B217" s="34"/>
      <c r="C217" s="186" t="s">
        <v>596</v>
      </c>
      <c r="D217" s="186" t="s">
        <v>138</v>
      </c>
      <c r="E217" s="187" t="s">
        <v>438</v>
      </c>
      <c r="F217" s="188" t="s">
        <v>439</v>
      </c>
      <c r="G217" s="189" t="s">
        <v>152</v>
      </c>
      <c r="H217" s="190">
        <v>10.3</v>
      </c>
      <c r="I217" s="191"/>
      <c r="J217" s="192">
        <f t="shared" si="40"/>
        <v>0</v>
      </c>
      <c r="K217" s="193"/>
      <c r="L217" s="38"/>
      <c r="M217" s="194" t="s">
        <v>1</v>
      </c>
      <c r="N217" s="195" t="s">
        <v>39</v>
      </c>
      <c r="O217" s="70"/>
      <c r="P217" s="196">
        <f t="shared" si="41"/>
        <v>0</v>
      </c>
      <c r="Q217" s="196">
        <v>0</v>
      </c>
      <c r="R217" s="196">
        <f t="shared" si="42"/>
        <v>0</v>
      </c>
      <c r="S217" s="196">
        <v>0.02475</v>
      </c>
      <c r="T217" s="197">
        <f t="shared" si="43"/>
        <v>0.254925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98" t="s">
        <v>340</v>
      </c>
      <c r="AT217" s="198" t="s">
        <v>138</v>
      </c>
      <c r="AU217" s="198" t="s">
        <v>84</v>
      </c>
      <c r="AY217" s="16" t="s">
        <v>134</v>
      </c>
      <c r="BE217" s="199">
        <f t="shared" si="44"/>
        <v>0</v>
      </c>
      <c r="BF217" s="199">
        <f t="shared" si="45"/>
        <v>0</v>
      </c>
      <c r="BG217" s="199">
        <f t="shared" si="46"/>
        <v>0</v>
      </c>
      <c r="BH217" s="199">
        <f t="shared" si="47"/>
        <v>0</v>
      </c>
      <c r="BI217" s="199">
        <f t="shared" si="48"/>
        <v>0</v>
      </c>
      <c r="BJ217" s="16" t="s">
        <v>82</v>
      </c>
      <c r="BK217" s="199">
        <f t="shared" si="49"/>
        <v>0</v>
      </c>
      <c r="BL217" s="16" t="s">
        <v>340</v>
      </c>
      <c r="BM217" s="198" t="s">
        <v>752</v>
      </c>
    </row>
    <row r="218" spans="1:65" s="2" customFormat="1" ht="21.75" customHeight="1">
      <c r="A218" s="33"/>
      <c r="B218" s="34"/>
      <c r="C218" s="186" t="s">
        <v>584</v>
      </c>
      <c r="D218" s="186" t="s">
        <v>138</v>
      </c>
      <c r="E218" s="187" t="s">
        <v>442</v>
      </c>
      <c r="F218" s="188" t="s">
        <v>443</v>
      </c>
      <c r="G218" s="189" t="s">
        <v>152</v>
      </c>
      <c r="H218" s="190">
        <v>13.5</v>
      </c>
      <c r="I218" s="191"/>
      <c r="J218" s="192">
        <f t="shared" si="40"/>
        <v>0</v>
      </c>
      <c r="K218" s="193"/>
      <c r="L218" s="38"/>
      <c r="M218" s="194" t="s">
        <v>1</v>
      </c>
      <c r="N218" s="195" t="s">
        <v>39</v>
      </c>
      <c r="O218" s="70"/>
      <c r="P218" s="196">
        <f t="shared" si="41"/>
        <v>0</v>
      </c>
      <c r="Q218" s="196">
        <v>0</v>
      </c>
      <c r="R218" s="196">
        <f t="shared" si="42"/>
        <v>0</v>
      </c>
      <c r="S218" s="196">
        <v>0.033</v>
      </c>
      <c r="T218" s="197">
        <f t="shared" si="43"/>
        <v>0.4455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98" t="s">
        <v>340</v>
      </c>
      <c r="AT218" s="198" t="s">
        <v>138</v>
      </c>
      <c r="AU218" s="198" t="s">
        <v>84</v>
      </c>
      <c r="AY218" s="16" t="s">
        <v>134</v>
      </c>
      <c r="BE218" s="199">
        <f t="shared" si="44"/>
        <v>0</v>
      </c>
      <c r="BF218" s="199">
        <f t="shared" si="45"/>
        <v>0</v>
      </c>
      <c r="BG218" s="199">
        <f t="shared" si="46"/>
        <v>0</v>
      </c>
      <c r="BH218" s="199">
        <f t="shared" si="47"/>
        <v>0</v>
      </c>
      <c r="BI218" s="199">
        <f t="shared" si="48"/>
        <v>0</v>
      </c>
      <c r="BJ218" s="16" t="s">
        <v>82</v>
      </c>
      <c r="BK218" s="199">
        <f t="shared" si="49"/>
        <v>0</v>
      </c>
      <c r="BL218" s="16" t="s">
        <v>340</v>
      </c>
      <c r="BM218" s="198" t="s">
        <v>753</v>
      </c>
    </row>
    <row r="219" spans="1:65" s="2" customFormat="1" ht="21.75" customHeight="1">
      <c r="A219" s="33"/>
      <c r="B219" s="34"/>
      <c r="C219" s="186" t="s">
        <v>754</v>
      </c>
      <c r="D219" s="186" t="s">
        <v>138</v>
      </c>
      <c r="E219" s="187" t="s">
        <v>446</v>
      </c>
      <c r="F219" s="188" t="s">
        <v>447</v>
      </c>
      <c r="G219" s="189" t="s">
        <v>152</v>
      </c>
      <c r="H219" s="190">
        <v>271.72</v>
      </c>
      <c r="I219" s="191"/>
      <c r="J219" s="192">
        <f t="shared" si="40"/>
        <v>0</v>
      </c>
      <c r="K219" s="193"/>
      <c r="L219" s="38"/>
      <c r="M219" s="194" t="s">
        <v>1</v>
      </c>
      <c r="N219" s="195" t="s">
        <v>39</v>
      </c>
      <c r="O219" s="70"/>
      <c r="P219" s="196">
        <f t="shared" si="41"/>
        <v>0</v>
      </c>
      <c r="Q219" s="196">
        <v>6E-05</v>
      </c>
      <c r="R219" s="196">
        <f t="shared" si="42"/>
        <v>0.0163032</v>
      </c>
      <c r="S219" s="196">
        <v>0</v>
      </c>
      <c r="T219" s="197">
        <f t="shared" si="43"/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98" t="s">
        <v>340</v>
      </c>
      <c r="AT219" s="198" t="s">
        <v>138</v>
      </c>
      <c r="AU219" s="198" t="s">
        <v>84</v>
      </c>
      <c r="AY219" s="16" t="s">
        <v>134</v>
      </c>
      <c r="BE219" s="199">
        <f t="shared" si="44"/>
        <v>0</v>
      </c>
      <c r="BF219" s="199">
        <f t="shared" si="45"/>
        <v>0</v>
      </c>
      <c r="BG219" s="199">
        <f t="shared" si="46"/>
        <v>0</v>
      </c>
      <c r="BH219" s="199">
        <f t="shared" si="47"/>
        <v>0</v>
      </c>
      <c r="BI219" s="199">
        <f t="shared" si="48"/>
        <v>0</v>
      </c>
      <c r="BJ219" s="16" t="s">
        <v>82</v>
      </c>
      <c r="BK219" s="199">
        <f t="shared" si="49"/>
        <v>0</v>
      </c>
      <c r="BL219" s="16" t="s">
        <v>340</v>
      </c>
      <c r="BM219" s="198" t="s">
        <v>755</v>
      </c>
    </row>
    <row r="220" spans="1:65" s="2" customFormat="1" ht="21.75" customHeight="1">
      <c r="A220" s="33"/>
      <c r="B220" s="34"/>
      <c r="C220" s="186" t="s">
        <v>756</v>
      </c>
      <c r="D220" s="186" t="s">
        <v>138</v>
      </c>
      <c r="E220" s="187" t="s">
        <v>450</v>
      </c>
      <c r="F220" s="188" t="s">
        <v>451</v>
      </c>
      <c r="G220" s="189" t="s">
        <v>152</v>
      </c>
      <c r="H220" s="190">
        <v>141</v>
      </c>
      <c r="I220" s="191"/>
      <c r="J220" s="192">
        <f t="shared" si="40"/>
        <v>0</v>
      </c>
      <c r="K220" s="193"/>
      <c r="L220" s="38"/>
      <c r="M220" s="194" t="s">
        <v>1</v>
      </c>
      <c r="N220" s="195" t="s">
        <v>39</v>
      </c>
      <c r="O220" s="70"/>
      <c r="P220" s="196">
        <f t="shared" si="41"/>
        <v>0</v>
      </c>
      <c r="Q220" s="196">
        <v>8E-05</v>
      </c>
      <c r="R220" s="196">
        <f t="shared" si="42"/>
        <v>0.01128</v>
      </c>
      <c r="S220" s="196">
        <v>0</v>
      </c>
      <c r="T220" s="197">
        <f t="shared" si="43"/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98" t="s">
        <v>340</v>
      </c>
      <c r="AT220" s="198" t="s">
        <v>138</v>
      </c>
      <c r="AU220" s="198" t="s">
        <v>84</v>
      </c>
      <c r="AY220" s="16" t="s">
        <v>134</v>
      </c>
      <c r="BE220" s="199">
        <f t="shared" si="44"/>
        <v>0</v>
      </c>
      <c r="BF220" s="199">
        <f t="shared" si="45"/>
        <v>0</v>
      </c>
      <c r="BG220" s="199">
        <f t="shared" si="46"/>
        <v>0</v>
      </c>
      <c r="BH220" s="199">
        <f t="shared" si="47"/>
        <v>0</v>
      </c>
      <c r="BI220" s="199">
        <f t="shared" si="48"/>
        <v>0</v>
      </c>
      <c r="BJ220" s="16" t="s">
        <v>82</v>
      </c>
      <c r="BK220" s="199">
        <f t="shared" si="49"/>
        <v>0</v>
      </c>
      <c r="BL220" s="16" t="s">
        <v>340</v>
      </c>
      <c r="BM220" s="198" t="s">
        <v>757</v>
      </c>
    </row>
    <row r="221" spans="1:65" s="2" customFormat="1" ht="21.75" customHeight="1">
      <c r="A221" s="33"/>
      <c r="B221" s="34"/>
      <c r="C221" s="186" t="s">
        <v>656</v>
      </c>
      <c r="D221" s="186" t="s">
        <v>138</v>
      </c>
      <c r="E221" s="187" t="s">
        <v>453</v>
      </c>
      <c r="F221" s="188" t="s">
        <v>454</v>
      </c>
      <c r="G221" s="189" t="s">
        <v>152</v>
      </c>
      <c r="H221" s="190">
        <v>101.57</v>
      </c>
      <c r="I221" s="191"/>
      <c r="J221" s="192">
        <f t="shared" si="40"/>
        <v>0</v>
      </c>
      <c r="K221" s="193"/>
      <c r="L221" s="38"/>
      <c r="M221" s="194" t="s">
        <v>1</v>
      </c>
      <c r="N221" s="195" t="s">
        <v>39</v>
      </c>
      <c r="O221" s="70"/>
      <c r="P221" s="196">
        <f t="shared" si="41"/>
        <v>0</v>
      </c>
      <c r="Q221" s="196">
        <v>9E-05</v>
      </c>
      <c r="R221" s="196">
        <f t="shared" si="42"/>
        <v>0.0091413</v>
      </c>
      <c r="S221" s="196">
        <v>0</v>
      </c>
      <c r="T221" s="197">
        <f t="shared" si="43"/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98" t="s">
        <v>340</v>
      </c>
      <c r="AT221" s="198" t="s">
        <v>138</v>
      </c>
      <c r="AU221" s="198" t="s">
        <v>84</v>
      </c>
      <c r="AY221" s="16" t="s">
        <v>134</v>
      </c>
      <c r="BE221" s="199">
        <f t="shared" si="44"/>
        <v>0</v>
      </c>
      <c r="BF221" s="199">
        <f t="shared" si="45"/>
        <v>0</v>
      </c>
      <c r="BG221" s="199">
        <f t="shared" si="46"/>
        <v>0</v>
      </c>
      <c r="BH221" s="199">
        <f t="shared" si="47"/>
        <v>0</v>
      </c>
      <c r="BI221" s="199">
        <f t="shared" si="48"/>
        <v>0</v>
      </c>
      <c r="BJ221" s="16" t="s">
        <v>82</v>
      </c>
      <c r="BK221" s="199">
        <f t="shared" si="49"/>
        <v>0</v>
      </c>
      <c r="BL221" s="16" t="s">
        <v>340</v>
      </c>
      <c r="BM221" s="198" t="s">
        <v>758</v>
      </c>
    </row>
    <row r="222" spans="1:65" s="2" customFormat="1" ht="21.75" customHeight="1">
      <c r="A222" s="33"/>
      <c r="B222" s="34"/>
      <c r="C222" s="186" t="s">
        <v>660</v>
      </c>
      <c r="D222" s="186" t="s">
        <v>138</v>
      </c>
      <c r="E222" s="187" t="s">
        <v>457</v>
      </c>
      <c r="F222" s="188" t="s">
        <v>458</v>
      </c>
      <c r="G222" s="189" t="s">
        <v>152</v>
      </c>
      <c r="H222" s="190">
        <v>10.3</v>
      </c>
      <c r="I222" s="191"/>
      <c r="J222" s="192">
        <f t="shared" si="40"/>
        <v>0</v>
      </c>
      <c r="K222" s="193"/>
      <c r="L222" s="38"/>
      <c r="M222" s="194" t="s">
        <v>1</v>
      </c>
      <c r="N222" s="195" t="s">
        <v>39</v>
      </c>
      <c r="O222" s="70"/>
      <c r="P222" s="196">
        <f t="shared" si="41"/>
        <v>0</v>
      </c>
      <c r="Q222" s="196">
        <v>0.0001</v>
      </c>
      <c r="R222" s="196">
        <f t="shared" si="42"/>
        <v>0.00103</v>
      </c>
      <c r="S222" s="196">
        <v>0</v>
      </c>
      <c r="T222" s="197">
        <f t="shared" si="43"/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98" t="s">
        <v>340</v>
      </c>
      <c r="AT222" s="198" t="s">
        <v>138</v>
      </c>
      <c r="AU222" s="198" t="s">
        <v>84</v>
      </c>
      <c r="AY222" s="16" t="s">
        <v>134</v>
      </c>
      <c r="BE222" s="199">
        <f t="shared" si="44"/>
        <v>0</v>
      </c>
      <c r="BF222" s="199">
        <f t="shared" si="45"/>
        <v>0</v>
      </c>
      <c r="BG222" s="199">
        <f t="shared" si="46"/>
        <v>0</v>
      </c>
      <c r="BH222" s="199">
        <f t="shared" si="47"/>
        <v>0</v>
      </c>
      <c r="BI222" s="199">
        <f t="shared" si="48"/>
        <v>0</v>
      </c>
      <c r="BJ222" s="16" t="s">
        <v>82</v>
      </c>
      <c r="BK222" s="199">
        <f t="shared" si="49"/>
        <v>0</v>
      </c>
      <c r="BL222" s="16" t="s">
        <v>340</v>
      </c>
      <c r="BM222" s="198" t="s">
        <v>759</v>
      </c>
    </row>
    <row r="223" spans="1:65" s="2" customFormat="1" ht="21.75" customHeight="1">
      <c r="A223" s="33"/>
      <c r="B223" s="34"/>
      <c r="C223" s="186" t="s">
        <v>664</v>
      </c>
      <c r="D223" s="186" t="s">
        <v>138</v>
      </c>
      <c r="E223" s="187" t="s">
        <v>461</v>
      </c>
      <c r="F223" s="188" t="s">
        <v>462</v>
      </c>
      <c r="G223" s="189" t="s">
        <v>152</v>
      </c>
      <c r="H223" s="190">
        <v>13.5</v>
      </c>
      <c r="I223" s="191"/>
      <c r="J223" s="192">
        <f t="shared" si="40"/>
        <v>0</v>
      </c>
      <c r="K223" s="193"/>
      <c r="L223" s="38"/>
      <c r="M223" s="194" t="s">
        <v>1</v>
      </c>
      <c r="N223" s="195" t="s">
        <v>39</v>
      </c>
      <c r="O223" s="70"/>
      <c r="P223" s="196">
        <f t="shared" si="41"/>
        <v>0</v>
      </c>
      <c r="Q223" s="196">
        <v>0.0001</v>
      </c>
      <c r="R223" s="196">
        <f t="shared" si="42"/>
        <v>0.00135</v>
      </c>
      <c r="S223" s="196">
        <v>0</v>
      </c>
      <c r="T223" s="197">
        <f t="shared" si="43"/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98" t="s">
        <v>340</v>
      </c>
      <c r="AT223" s="198" t="s">
        <v>138</v>
      </c>
      <c r="AU223" s="198" t="s">
        <v>84</v>
      </c>
      <c r="AY223" s="16" t="s">
        <v>134</v>
      </c>
      <c r="BE223" s="199">
        <f t="shared" si="44"/>
        <v>0</v>
      </c>
      <c r="BF223" s="199">
        <f t="shared" si="45"/>
        <v>0</v>
      </c>
      <c r="BG223" s="199">
        <f t="shared" si="46"/>
        <v>0</v>
      </c>
      <c r="BH223" s="199">
        <f t="shared" si="47"/>
        <v>0</v>
      </c>
      <c r="BI223" s="199">
        <f t="shared" si="48"/>
        <v>0</v>
      </c>
      <c r="BJ223" s="16" t="s">
        <v>82</v>
      </c>
      <c r="BK223" s="199">
        <f t="shared" si="49"/>
        <v>0</v>
      </c>
      <c r="BL223" s="16" t="s">
        <v>340</v>
      </c>
      <c r="BM223" s="198" t="s">
        <v>760</v>
      </c>
    </row>
    <row r="224" spans="1:65" s="2" customFormat="1" ht="21.75" customHeight="1">
      <c r="A224" s="33"/>
      <c r="B224" s="34"/>
      <c r="C224" s="201" t="s">
        <v>668</v>
      </c>
      <c r="D224" s="201" t="s">
        <v>358</v>
      </c>
      <c r="E224" s="202" t="s">
        <v>465</v>
      </c>
      <c r="F224" s="203" t="s">
        <v>466</v>
      </c>
      <c r="G224" s="204" t="s">
        <v>173</v>
      </c>
      <c r="H224" s="205">
        <v>9.176</v>
      </c>
      <c r="I224" s="206"/>
      <c r="J224" s="207">
        <f t="shared" si="40"/>
        <v>0</v>
      </c>
      <c r="K224" s="208"/>
      <c r="L224" s="209"/>
      <c r="M224" s="210" t="s">
        <v>1</v>
      </c>
      <c r="N224" s="211" t="s">
        <v>39</v>
      </c>
      <c r="O224" s="70"/>
      <c r="P224" s="196">
        <f t="shared" si="41"/>
        <v>0</v>
      </c>
      <c r="Q224" s="196">
        <v>0.55</v>
      </c>
      <c r="R224" s="196">
        <f t="shared" si="42"/>
        <v>5.0468</v>
      </c>
      <c r="S224" s="196">
        <v>0</v>
      </c>
      <c r="T224" s="197">
        <f t="shared" si="43"/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98" t="s">
        <v>361</v>
      </c>
      <c r="AT224" s="198" t="s">
        <v>358</v>
      </c>
      <c r="AU224" s="198" t="s">
        <v>84</v>
      </c>
      <c r="AY224" s="16" t="s">
        <v>134</v>
      </c>
      <c r="BE224" s="199">
        <f t="shared" si="44"/>
        <v>0</v>
      </c>
      <c r="BF224" s="199">
        <f t="shared" si="45"/>
        <v>0</v>
      </c>
      <c r="BG224" s="199">
        <f t="shared" si="46"/>
        <v>0</v>
      </c>
      <c r="BH224" s="199">
        <f t="shared" si="47"/>
        <v>0</v>
      </c>
      <c r="BI224" s="199">
        <f t="shared" si="48"/>
        <v>0</v>
      </c>
      <c r="BJ224" s="16" t="s">
        <v>82</v>
      </c>
      <c r="BK224" s="199">
        <f t="shared" si="49"/>
        <v>0</v>
      </c>
      <c r="BL224" s="16" t="s">
        <v>340</v>
      </c>
      <c r="BM224" s="198" t="s">
        <v>761</v>
      </c>
    </row>
    <row r="225" spans="1:65" s="2" customFormat="1" ht="21.75" customHeight="1">
      <c r="A225" s="33"/>
      <c r="B225" s="34"/>
      <c r="C225" s="186" t="s">
        <v>357</v>
      </c>
      <c r="D225" s="186" t="s">
        <v>138</v>
      </c>
      <c r="E225" s="187" t="s">
        <v>497</v>
      </c>
      <c r="F225" s="188" t="s">
        <v>498</v>
      </c>
      <c r="G225" s="189" t="s">
        <v>162</v>
      </c>
      <c r="H225" s="190">
        <v>67.5</v>
      </c>
      <c r="I225" s="191"/>
      <c r="J225" s="192">
        <f t="shared" si="40"/>
        <v>0</v>
      </c>
      <c r="K225" s="193"/>
      <c r="L225" s="38"/>
      <c r="M225" s="194" t="s">
        <v>1</v>
      </c>
      <c r="N225" s="195" t="s">
        <v>39</v>
      </c>
      <c r="O225" s="70"/>
      <c r="P225" s="196">
        <f t="shared" si="41"/>
        <v>0</v>
      </c>
      <c r="Q225" s="196">
        <v>0.0161</v>
      </c>
      <c r="R225" s="196">
        <f t="shared" si="42"/>
        <v>1.0867499999999999</v>
      </c>
      <c r="S225" s="196">
        <v>0</v>
      </c>
      <c r="T225" s="197">
        <f t="shared" si="43"/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98" t="s">
        <v>340</v>
      </c>
      <c r="AT225" s="198" t="s">
        <v>138</v>
      </c>
      <c r="AU225" s="198" t="s">
        <v>84</v>
      </c>
      <c r="AY225" s="16" t="s">
        <v>134</v>
      </c>
      <c r="BE225" s="199">
        <f t="shared" si="44"/>
        <v>0</v>
      </c>
      <c r="BF225" s="199">
        <f t="shared" si="45"/>
        <v>0</v>
      </c>
      <c r="BG225" s="199">
        <f t="shared" si="46"/>
        <v>0</v>
      </c>
      <c r="BH225" s="199">
        <f t="shared" si="47"/>
        <v>0</v>
      </c>
      <c r="BI225" s="199">
        <f t="shared" si="48"/>
        <v>0</v>
      </c>
      <c r="BJ225" s="16" t="s">
        <v>82</v>
      </c>
      <c r="BK225" s="199">
        <f t="shared" si="49"/>
        <v>0</v>
      </c>
      <c r="BL225" s="16" t="s">
        <v>340</v>
      </c>
      <c r="BM225" s="198" t="s">
        <v>762</v>
      </c>
    </row>
    <row r="226" spans="1:65" s="2" customFormat="1" ht="21.75" customHeight="1">
      <c r="A226" s="33"/>
      <c r="B226" s="34"/>
      <c r="C226" s="186" t="s">
        <v>626</v>
      </c>
      <c r="D226" s="186" t="s">
        <v>138</v>
      </c>
      <c r="E226" s="187" t="s">
        <v>469</v>
      </c>
      <c r="F226" s="188" t="s">
        <v>470</v>
      </c>
      <c r="G226" s="189" t="s">
        <v>162</v>
      </c>
      <c r="H226" s="190">
        <v>1900</v>
      </c>
      <c r="I226" s="191"/>
      <c r="J226" s="192">
        <f t="shared" si="40"/>
        <v>0</v>
      </c>
      <c r="K226" s="193"/>
      <c r="L226" s="38"/>
      <c r="M226" s="194" t="s">
        <v>1</v>
      </c>
      <c r="N226" s="195" t="s">
        <v>39</v>
      </c>
      <c r="O226" s="70"/>
      <c r="P226" s="196">
        <f t="shared" si="41"/>
        <v>0</v>
      </c>
      <c r="Q226" s="196">
        <v>0</v>
      </c>
      <c r="R226" s="196">
        <f t="shared" si="42"/>
        <v>0</v>
      </c>
      <c r="S226" s="196">
        <v>0</v>
      </c>
      <c r="T226" s="197">
        <f t="shared" si="43"/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98" t="s">
        <v>340</v>
      </c>
      <c r="AT226" s="198" t="s">
        <v>138</v>
      </c>
      <c r="AU226" s="198" t="s">
        <v>84</v>
      </c>
      <c r="AY226" s="16" t="s">
        <v>134</v>
      </c>
      <c r="BE226" s="199">
        <f t="shared" si="44"/>
        <v>0</v>
      </c>
      <c r="BF226" s="199">
        <f t="shared" si="45"/>
        <v>0</v>
      </c>
      <c r="BG226" s="199">
        <f t="shared" si="46"/>
        <v>0</v>
      </c>
      <c r="BH226" s="199">
        <f t="shared" si="47"/>
        <v>0</v>
      </c>
      <c r="BI226" s="199">
        <f t="shared" si="48"/>
        <v>0</v>
      </c>
      <c r="BJ226" s="16" t="s">
        <v>82</v>
      </c>
      <c r="BK226" s="199">
        <f t="shared" si="49"/>
        <v>0</v>
      </c>
      <c r="BL226" s="16" t="s">
        <v>340</v>
      </c>
      <c r="BM226" s="198" t="s">
        <v>763</v>
      </c>
    </row>
    <row r="227" spans="1:65" s="2" customFormat="1" ht="21.75" customHeight="1">
      <c r="A227" s="33"/>
      <c r="B227" s="34"/>
      <c r="C227" s="201" t="s">
        <v>613</v>
      </c>
      <c r="D227" s="201" t="s">
        <v>358</v>
      </c>
      <c r="E227" s="202" t="s">
        <v>473</v>
      </c>
      <c r="F227" s="203" t="s">
        <v>474</v>
      </c>
      <c r="G227" s="204" t="s">
        <v>173</v>
      </c>
      <c r="H227" s="205">
        <v>26.38</v>
      </c>
      <c r="I227" s="206"/>
      <c r="J227" s="207">
        <f t="shared" si="40"/>
        <v>0</v>
      </c>
      <c r="K227" s="208"/>
      <c r="L227" s="209"/>
      <c r="M227" s="210" t="s">
        <v>1</v>
      </c>
      <c r="N227" s="211" t="s">
        <v>39</v>
      </c>
      <c r="O227" s="70"/>
      <c r="P227" s="196">
        <f t="shared" si="41"/>
        <v>0</v>
      </c>
      <c r="Q227" s="196">
        <v>0.55</v>
      </c>
      <c r="R227" s="196">
        <f t="shared" si="42"/>
        <v>14.509</v>
      </c>
      <c r="S227" s="196">
        <v>0</v>
      </c>
      <c r="T227" s="197">
        <f t="shared" si="43"/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98" t="s">
        <v>361</v>
      </c>
      <c r="AT227" s="198" t="s">
        <v>358</v>
      </c>
      <c r="AU227" s="198" t="s">
        <v>84</v>
      </c>
      <c r="AY227" s="16" t="s">
        <v>134</v>
      </c>
      <c r="BE227" s="199">
        <f t="shared" si="44"/>
        <v>0</v>
      </c>
      <c r="BF227" s="199">
        <f t="shared" si="45"/>
        <v>0</v>
      </c>
      <c r="BG227" s="199">
        <f t="shared" si="46"/>
        <v>0</v>
      </c>
      <c r="BH227" s="199">
        <f t="shared" si="47"/>
        <v>0</v>
      </c>
      <c r="BI227" s="199">
        <f t="shared" si="48"/>
        <v>0</v>
      </c>
      <c r="BJ227" s="16" t="s">
        <v>82</v>
      </c>
      <c r="BK227" s="199">
        <f t="shared" si="49"/>
        <v>0</v>
      </c>
      <c r="BL227" s="16" t="s">
        <v>340</v>
      </c>
      <c r="BM227" s="198" t="s">
        <v>764</v>
      </c>
    </row>
    <row r="228" spans="1:65" s="2" customFormat="1" ht="21.75" customHeight="1">
      <c r="A228" s="33"/>
      <c r="B228" s="34"/>
      <c r="C228" s="186" t="s">
        <v>556</v>
      </c>
      <c r="D228" s="186" t="s">
        <v>138</v>
      </c>
      <c r="E228" s="187" t="s">
        <v>477</v>
      </c>
      <c r="F228" s="188" t="s">
        <v>478</v>
      </c>
      <c r="G228" s="189" t="s">
        <v>152</v>
      </c>
      <c r="H228" s="190">
        <v>2270</v>
      </c>
      <c r="I228" s="191"/>
      <c r="J228" s="192">
        <f t="shared" si="40"/>
        <v>0</v>
      </c>
      <c r="K228" s="193"/>
      <c r="L228" s="38"/>
      <c r="M228" s="194" t="s">
        <v>1</v>
      </c>
      <c r="N228" s="195" t="s">
        <v>39</v>
      </c>
      <c r="O228" s="70"/>
      <c r="P228" s="196">
        <f t="shared" si="41"/>
        <v>0</v>
      </c>
      <c r="Q228" s="196">
        <v>0</v>
      </c>
      <c r="R228" s="196">
        <f t="shared" si="42"/>
        <v>0</v>
      </c>
      <c r="S228" s="196">
        <v>0</v>
      </c>
      <c r="T228" s="197">
        <f t="shared" si="43"/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98" t="s">
        <v>340</v>
      </c>
      <c r="AT228" s="198" t="s">
        <v>138</v>
      </c>
      <c r="AU228" s="198" t="s">
        <v>84</v>
      </c>
      <c r="AY228" s="16" t="s">
        <v>134</v>
      </c>
      <c r="BE228" s="199">
        <f t="shared" si="44"/>
        <v>0</v>
      </c>
      <c r="BF228" s="199">
        <f t="shared" si="45"/>
        <v>0</v>
      </c>
      <c r="BG228" s="199">
        <f t="shared" si="46"/>
        <v>0</v>
      </c>
      <c r="BH228" s="199">
        <f t="shared" si="47"/>
        <v>0</v>
      </c>
      <c r="BI228" s="199">
        <f t="shared" si="48"/>
        <v>0</v>
      </c>
      <c r="BJ228" s="16" t="s">
        <v>82</v>
      </c>
      <c r="BK228" s="199">
        <f t="shared" si="49"/>
        <v>0</v>
      </c>
      <c r="BL228" s="16" t="s">
        <v>340</v>
      </c>
      <c r="BM228" s="198" t="s">
        <v>765</v>
      </c>
    </row>
    <row r="229" spans="1:65" s="2" customFormat="1" ht="16.5" customHeight="1">
      <c r="A229" s="33"/>
      <c r="B229" s="34"/>
      <c r="C229" s="201" t="s">
        <v>617</v>
      </c>
      <c r="D229" s="201" t="s">
        <v>358</v>
      </c>
      <c r="E229" s="202" t="s">
        <v>481</v>
      </c>
      <c r="F229" s="203" t="s">
        <v>482</v>
      </c>
      <c r="G229" s="204" t="s">
        <v>173</v>
      </c>
      <c r="H229" s="205">
        <v>7.4</v>
      </c>
      <c r="I229" s="206"/>
      <c r="J229" s="207">
        <f t="shared" si="40"/>
        <v>0</v>
      </c>
      <c r="K229" s="208"/>
      <c r="L229" s="209"/>
      <c r="M229" s="210" t="s">
        <v>1</v>
      </c>
      <c r="N229" s="211" t="s">
        <v>39</v>
      </c>
      <c r="O229" s="70"/>
      <c r="P229" s="196">
        <f t="shared" si="41"/>
        <v>0</v>
      </c>
      <c r="Q229" s="196">
        <v>0.55</v>
      </c>
      <c r="R229" s="196">
        <f t="shared" si="42"/>
        <v>4.07</v>
      </c>
      <c r="S229" s="196">
        <v>0</v>
      </c>
      <c r="T229" s="197">
        <f t="shared" si="43"/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98" t="s">
        <v>361</v>
      </c>
      <c r="AT229" s="198" t="s">
        <v>358</v>
      </c>
      <c r="AU229" s="198" t="s">
        <v>84</v>
      </c>
      <c r="AY229" s="16" t="s">
        <v>134</v>
      </c>
      <c r="BE229" s="199">
        <f t="shared" si="44"/>
        <v>0</v>
      </c>
      <c r="BF229" s="199">
        <f t="shared" si="45"/>
        <v>0</v>
      </c>
      <c r="BG229" s="199">
        <f t="shared" si="46"/>
        <v>0</v>
      </c>
      <c r="BH229" s="199">
        <f t="shared" si="47"/>
        <v>0</v>
      </c>
      <c r="BI229" s="199">
        <f t="shared" si="48"/>
        <v>0</v>
      </c>
      <c r="BJ229" s="16" t="s">
        <v>82</v>
      </c>
      <c r="BK229" s="199">
        <f t="shared" si="49"/>
        <v>0</v>
      </c>
      <c r="BL229" s="16" t="s">
        <v>340</v>
      </c>
      <c r="BM229" s="198" t="s">
        <v>766</v>
      </c>
    </row>
    <row r="230" spans="1:65" s="2" customFormat="1" ht="21.75" customHeight="1">
      <c r="A230" s="33"/>
      <c r="B230" s="34"/>
      <c r="C230" s="186" t="s">
        <v>621</v>
      </c>
      <c r="D230" s="186" t="s">
        <v>138</v>
      </c>
      <c r="E230" s="187" t="s">
        <v>485</v>
      </c>
      <c r="F230" s="188" t="s">
        <v>486</v>
      </c>
      <c r="G230" s="189" t="s">
        <v>162</v>
      </c>
      <c r="H230" s="190">
        <v>1900</v>
      </c>
      <c r="I230" s="191"/>
      <c r="J230" s="192">
        <f t="shared" si="40"/>
        <v>0</v>
      </c>
      <c r="K230" s="193"/>
      <c r="L230" s="38"/>
      <c r="M230" s="194" t="s">
        <v>1</v>
      </c>
      <c r="N230" s="195" t="s">
        <v>39</v>
      </c>
      <c r="O230" s="70"/>
      <c r="P230" s="196">
        <f t="shared" si="41"/>
        <v>0</v>
      </c>
      <c r="Q230" s="196">
        <v>0</v>
      </c>
      <c r="R230" s="196">
        <f t="shared" si="42"/>
        <v>0</v>
      </c>
      <c r="S230" s="196">
        <v>0.005</v>
      </c>
      <c r="T230" s="197">
        <f t="shared" si="43"/>
        <v>9.5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98" t="s">
        <v>340</v>
      </c>
      <c r="AT230" s="198" t="s">
        <v>138</v>
      </c>
      <c r="AU230" s="198" t="s">
        <v>84</v>
      </c>
      <c r="AY230" s="16" t="s">
        <v>134</v>
      </c>
      <c r="BE230" s="199">
        <f t="shared" si="44"/>
        <v>0</v>
      </c>
      <c r="BF230" s="199">
        <f t="shared" si="45"/>
        <v>0</v>
      </c>
      <c r="BG230" s="199">
        <f t="shared" si="46"/>
        <v>0</v>
      </c>
      <c r="BH230" s="199">
        <f t="shared" si="47"/>
        <v>0</v>
      </c>
      <c r="BI230" s="199">
        <f t="shared" si="48"/>
        <v>0</v>
      </c>
      <c r="BJ230" s="16" t="s">
        <v>82</v>
      </c>
      <c r="BK230" s="199">
        <f t="shared" si="49"/>
        <v>0</v>
      </c>
      <c r="BL230" s="16" t="s">
        <v>340</v>
      </c>
      <c r="BM230" s="198" t="s">
        <v>767</v>
      </c>
    </row>
    <row r="231" spans="1:65" s="2" customFormat="1" ht="21.75" customHeight="1">
      <c r="A231" s="33"/>
      <c r="B231" s="34"/>
      <c r="C231" s="186" t="s">
        <v>349</v>
      </c>
      <c r="D231" s="186" t="s">
        <v>138</v>
      </c>
      <c r="E231" s="187" t="s">
        <v>489</v>
      </c>
      <c r="F231" s="188" t="s">
        <v>490</v>
      </c>
      <c r="G231" s="189" t="s">
        <v>173</v>
      </c>
      <c r="H231" s="190">
        <v>42.956</v>
      </c>
      <c r="I231" s="191"/>
      <c r="J231" s="192">
        <f t="shared" si="40"/>
        <v>0</v>
      </c>
      <c r="K231" s="193"/>
      <c r="L231" s="38"/>
      <c r="M231" s="194" t="s">
        <v>1</v>
      </c>
      <c r="N231" s="195" t="s">
        <v>39</v>
      </c>
      <c r="O231" s="70"/>
      <c r="P231" s="196">
        <f t="shared" si="41"/>
        <v>0</v>
      </c>
      <c r="Q231" s="196">
        <v>0.02337</v>
      </c>
      <c r="R231" s="196">
        <f t="shared" si="42"/>
        <v>1.00388172</v>
      </c>
      <c r="S231" s="196">
        <v>0</v>
      </c>
      <c r="T231" s="197">
        <f t="shared" si="43"/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98" t="s">
        <v>340</v>
      </c>
      <c r="AT231" s="198" t="s">
        <v>138</v>
      </c>
      <c r="AU231" s="198" t="s">
        <v>84</v>
      </c>
      <c r="AY231" s="16" t="s">
        <v>134</v>
      </c>
      <c r="BE231" s="199">
        <f t="shared" si="44"/>
        <v>0</v>
      </c>
      <c r="BF231" s="199">
        <f t="shared" si="45"/>
        <v>0</v>
      </c>
      <c r="BG231" s="199">
        <f t="shared" si="46"/>
        <v>0</v>
      </c>
      <c r="BH231" s="199">
        <f t="shared" si="47"/>
        <v>0</v>
      </c>
      <c r="BI231" s="199">
        <f t="shared" si="48"/>
        <v>0</v>
      </c>
      <c r="BJ231" s="16" t="s">
        <v>82</v>
      </c>
      <c r="BK231" s="199">
        <f t="shared" si="49"/>
        <v>0</v>
      </c>
      <c r="BL231" s="16" t="s">
        <v>340</v>
      </c>
      <c r="BM231" s="198" t="s">
        <v>768</v>
      </c>
    </row>
    <row r="232" spans="1:65" s="2" customFormat="1" ht="21.75" customHeight="1">
      <c r="A232" s="33"/>
      <c r="B232" s="34"/>
      <c r="C232" s="186" t="s">
        <v>353</v>
      </c>
      <c r="D232" s="186" t="s">
        <v>138</v>
      </c>
      <c r="E232" s="187" t="s">
        <v>493</v>
      </c>
      <c r="F232" s="188" t="s">
        <v>494</v>
      </c>
      <c r="G232" s="189" t="s">
        <v>162</v>
      </c>
      <c r="H232" s="190">
        <v>67.5</v>
      </c>
      <c r="I232" s="191"/>
      <c r="J232" s="192">
        <f t="shared" si="40"/>
        <v>0</v>
      </c>
      <c r="K232" s="193"/>
      <c r="L232" s="38"/>
      <c r="M232" s="194" t="s">
        <v>1</v>
      </c>
      <c r="N232" s="195" t="s">
        <v>39</v>
      </c>
      <c r="O232" s="70"/>
      <c r="P232" s="196">
        <f t="shared" si="41"/>
        <v>0</v>
      </c>
      <c r="Q232" s="196">
        <v>0</v>
      </c>
      <c r="R232" s="196">
        <f t="shared" si="42"/>
        <v>0</v>
      </c>
      <c r="S232" s="196">
        <v>0.03</v>
      </c>
      <c r="T232" s="197">
        <f t="shared" si="43"/>
        <v>2.025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98" t="s">
        <v>340</v>
      </c>
      <c r="AT232" s="198" t="s">
        <v>138</v>
      </c>
      <c r="AU232" s="198" t="s">
        <v>84</v>
      </c>
      <c r="AY232" s="16" t="s">
        <v>134</v>
      </c>
      <c r="BE232" s="199">
        <f t="shared" si="44"/>
        <v>0</v>
      </c>
      <c r="BF232" s="199">
        <f t="shared" si="45"/>
        <v>0</v>
      </c>
      <c r="BG232" s="199">
        <f t="shared" si="46"/>
        <v>0</v>
      </c>
      <c r="BH232" s="199">
        <f t="shared" si="47"/>
        <v>0</v>
      </c>
      <c r="BI232" s="199">
        <f t="shared" si="48"/>
        <v>0</v>
      </c>
      <c r="BJ232" s="16" t="s">
        <v>82</v>
      </c>
      <c r="BK232" s="199">
        <f t="shared" si="49"/>
        <v>0</v>
      </c>
      <c r="BL232" s="16" t="s">
        <v>340</v>
      </c>
      <c r="BM232" s="198" t="s">
        <v>769</v>
      </c>
    </row>
    <row r="233" spans="1:65" s="2" customFormat="1" ht="21.75" customHeight="1">
      <c r="A233" s="33"/>
      <c r="B233" s="34"/>
      <c r="C233" s="186" t="s">
        <v>365</v>
      </c>
      <c r="D233" s="186" t="s">
        <v>138</v>
      </c>
      <c r="E233" s="187" t="s">
        <v>501</v>
      </c>
      <c r="F233" s="188" t="s">
        <v>502</v>
      </c>
      <c r="G233" s="189" t="s">
        <v>152</v>
      </c>
      <c r="H233" s="190">
        <v>105</v>
      </c>
      <c r="I233" s="191"/>
      <c r="J233" s="192">
        <f t="shared" si="40"/>
        <v>0</v>
      </c>
      <c r="K233" s="193"/>
      <c r="L233" s="38"/>
      <c r="M233" s="194" t="s">
        <v>1</v>
      </c>
      <c r="N233" s="195" t="s">
        <v>39</v>
      </c>
      <c r="O233" s="70"/>
      <c r="P233" s="196">
        <f t="shared" si="41"/>
        <v>0</v>
      </c>
      <c r="Q233" s="196">
        <v>0.01257</v>
      </c>
      <c r="R233" s="196">
        <f t="shared" si="42"/>
        <v>1.31985</v>
      </c>
      <c r="S233" s="196">
        <v>0</v>
      </c>
      <c r="T233" s="197">
        <f t="shared" si="43"/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98" t="s">
        <v>340</v>
      </c>
      <c r="AT233" s="198" t="s">
        <v>138</v>
      </c>
      <c r="AU233" s="198" t="s">
        <v>84</v>
      </c>
      <c r="AY233" s="16" t="s">
        <v>134</v>
      </c>
      <c r="BE233" s="199">
        <f t="shared" si="44"/>
        <v>0</v>
      </c>
      <c r="BF233" s="199">
        <f t="shared" si="45"/>
        <v>0</v>
      </c>
      <c r="BG233" s="199">
        <f t="shared" si="46"/>
        <v>0</v>
      </c>
      <c r="BH233" s="199">
        <f t="shared" si="47"/>
        <v>0</v>
      </c>
      <c r="BI233" s="199">
        <f t="shared" si="48"/>
        <v>0</v>
      </c>
      <c r="BJ233" s="16" t="s">
        <v>82</v>
      </c>
      <c r="BK233" s="199">
        <f t="shared" si="49"/>
        <v>0</v>
      </c>
      <c r="BL233" s="16" t="s">
        <v>340</v>
      </c>
      <c r="BM233" s="198" t="s">
        <v>770</v>
      </c>
    </row>
    <row r="234" spans="1:65" s="2" customFormat="1" ht="21.75" customHeight="1">
      <c r="A234" s="33"/>
      <c r="B234" s="34"/>
      <c r="C234" s="186" t="s">
        <v>492</v>
      </c>
      <c r="D234" s="186" t="s">
        <v>138</v>
      </c>
      <c r="E234" s="187" t="s">
        <v>505</v>
      </c>
      <c r="F234" s="188" t="s">
        <v>506</v>
      </c>
      <c r="G234" s="189" t="s">
        <v>345</v>
      </c>
      <c r="H234" s="200"/>
      <c r="I234" s="191"/>
      <c r="J234" s="192">
        <f t="shared" si="40"/>
        <v>0</v>
      </c>
      <c r="K234" s="193"/>
      <c r="L234" s="38"/>
      <c r="M234" s="194" t="s">
        <v>1</v>
      </c>
      <c r="N234" s="195" t="s">
        <v>39</v>
      </c>
      <c r="O234" s="70"/>
      <c r="P234" s="196">
        <f t="shared" si="41"/>
        <v>0</v>
      </c>
      <c r="Q234" s="196">
        <v>0</v>
      </c>
      <c r="R234" s="196">
        <f t="shared" si="42"/>
        <v>0</v>
      </c>
      <c r="S234" s="196">
        <v>0</v>
      </c>
      <c r="T234" s="197">
        <f t="shared" si="43"/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98" t="s">
        <v>340</v>
      </c>
      <c r="AT234" s="198" t="s">
        <v>138</v>
      </c>
      <c r="AU234" s="198" t="s">
        <v>84</v>
      </c>
      <c r="AY234" s="16" t="s">
        <v>134</v>
      </c>
      <c r="BE234" s="199">
        <f t="shared" si="44"/>
        <v>0</v>
      </c>
      <c r="BF234" s="199">
        <f t="shared" si="45"/>
        <v>0</v>
      </c>
      <c r="BG234" s="199">
        <f t="shared" si="46"/>
        <v>0</v>
      </c>
      <c r="BH234" s="199">
        <f t="shared" si="47"/>
        <v>0</v>
      </c>
      <c r="BI234" s="199">
        <f t="shared" si="48"/>
        <v>0</v>
      </c>
      <c r="BJ234" s="16" t="s">
        <v>82</v>
      </c>
      <c r="BK234" s="199">
        <f t="shared" si="49"/>
        <v>0</v>
      </c>
      <c r="BL234" s="16" t="s">
        <v>340</v>
      </c>
      <c r="BM234" s="198" t="s">
        <v>771</v>
      </c>
    </row>
    <row r="235" spans="2:63" s="12" customFormat="1" ht="22.8" customHeight="1">
      <c r="B235" s="170"/>
      <c r="C235" s="171"/>
      <c r="D235" s="172" t="s">
        <v>73</v>
      </c>
      <c r="E235" s="184" t="s">
        <v>508</v>
      </c>
      <c r="F235" s="184" t="s">
        <v>509</v>
      </c>
      <c r="G235" s="171"/>
      <c r="H235" s="171"/>
      <c r="I235" s="174"/>
      <c r="J235" s="185">
        <f>BK235</f>
        <v>0</v>
      </c>
      <c r="K235" s="171"/>
      <c r="L235" s="176"/>
      <c r="M235" s="177"/>
      <c r="N235" s="178"/>
      <c r="O235" s="178"/>
      <c r="P235" s="179">
        <f>SUM(P236:P239)</f>
        <v>0</v>
      </c>
      <c r="Q235" s="178"/>
      <c r="R235" s="179">
        <f>SUM(R236:R239)</f>
        <v>2.4615</v>
      </c>
      <c r="S235" s="178"/>
      <c r="T235" s="180">
        <f>SUM(T236:T239)</f>
        <v>2.9965</v>
      </c>
      <c r="AR235" s="181" t="s">
        <v>84</v>
      </c>
      <c r="AT235" s="182" t="s">
        <v>73</v>
      </c>
      <c r="AU235" s="182" t="s">
        <v>82</v>
      </c>
      <c r="AY235" s="181" t="s">
        <v>134</v>
      </c>
      <c r="BK235" s="183">
        <f>SUM(BK236:BK239)</f>
        <v>0</v>
      </c>
    </row>
    <row r="236" spans="1:65" s="2" customFormat="1" ht="21.75" customHeight="1">
      <c r="A236" s="33"/>
      <c r="B236" s="34"/>
      <c r="C236" s="186" t="s">
        <v>496</v>
      </c>
      <c r="D236" s="186" t="s">
        <v>138</v>
      </c>
      <c r="E236" s="187" t="s">
        <v>511</v>
      </c>
      <c r="F236" s="188" t="s">
        <v>512</v>
      </c>
      <c r="G236" s="189" t="s">
        <v>162</v>
      </c>
      <c r="H236" s="190">
        <v>100</v>
      </c>
      <c r="I236" s="191"/>
      <c r="J236" s="192">
        <f>ROUND(I236*H236,2)</f>
        <v>0</v>
      </c>
      <c r="K236" s="193"/>
      <c r="L236" s="38"/>
      <c r="M236" s="194" t="s">
        <v>1</v>
      </c>
      <c r="N236" s="195" t="s">
        <v>39</v>
      </c>
      <c r="O236" s="70"/>
      <c r="P236" s="196">
        <f>O236*H236</f>
        <v>0</v>
      </c>
      <c r="Q236" s="196">
        <v>0.0122</v>
      </c>
      <c r="R236" s="196">
        <f>Q236*H236</f>
        <v>1.22</v>
      </c>
      <c r="S236" s="196">
        <v>0</v>
      </c>
      <c r="T236" s="197">
        <f>S236*H236</f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98" t="s">
        <v>340</v>
      </c>
      <c r="AT236" s="198" t="s">
        <v>138</v>
      </c>
      <c r="AU236" s="198" t="s">
        <v>84</v>
      </c>
      <c r="AY236" s="16" t="s">
        <v>134</v>
      </c>
      <c r="BE236" s="199">
        <f>IF(N236="základní",J236,0)</f>
        <v>0</v>
      </c>
      <c r="BF236" s="199">
        <f>IF(N236="snížená",J236,0)</f>
        <v>0</v>
      </c>
      <c r="BG236" s="199">
        <f>IF(N236="zákl. přenesená",J236,0)</f>
        <v>0</v>
      </c>
      <c r="BH236" s="199">
        <f>IF(N236="sníž. přenesená",J236,0)</f>
        <v>0</v>
      </c>
      <c r="BI236" s="199">
        <f>IF(N236="nulová",J236,0)</f>
        <v>0</v>
      </c>
      <c r="BJ236" s="16" t="s">
        <v>82</v>
      </c>
      <c r="BK236" s="199">
        <f>ROUND(I236*H236,2)</f>
        <v>0</v>
      </c>
      <c r="BL236" s="16" t="s">
        <v>340</v>
      </c>
      <c r="BM236" s="198" t="s">
        <v>772</v>
      </c>
    </row>
    <row r="237" spans="1:65" s="2" customFormat="1" ht="16.5" customHeight="1">
      <c r="A237" s="33"/>
      <c r="B237" s="34"/>
      <c r="C237" s="186" t="s">
        <v>773</v>
      </c>
      <c r="D237" s="186" t="s">
        <v>138</v>
      </c>
      <c r="E237" s="187" t="s">
        <v>515</v>
      </c>
      <c r="F237" s="188" t="s">
        <v>516</v>
      </c>
      <c r="G237" s="189" t="s">
        <v>162</v>
      </c>
      <c r="H237" s="190">
        <v>50</v>
      </c>
      <c r="I237" s="191"/>
      <c r="J237" s="192">
        <f>ROUND(I237*H237,2)</f>
        <v>0</v>
      </c>
      <c r="K237" s="193"/>
      <c r="L237" s="38"/>
      <c r="M237" s="194" t="s">
        <v>1</v>
      </c>
      <c r="N237" s="195" t="s">
        <v>39</v>
      </c>
      <c r="O237" s="70"/>
      <c r="P237" s="196">
        <f>O237*H237</f>
        <v>0</v>
      </c>
      <c r="Q237" s="196">
        <v>0</v>
      </c>
      <c r="R237" s="196">
        <f>Q237*H237</f>
        <v>0</v>
      </c>
      <c r="S237" s="196">
        <v>0.02475</v>
      </c>
      <c r="T237" s="197">
        <f>S237*H237</f>
        <v>1.2375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98" t="s">
        <v>340</v>
      </c>
      <c r="AT237" s="198" t="s">
        <v>138</v>
      </c>
      <c r="AU237" s="198" t="s">
        <v>84</v>
      </c>
      <c r="AY237" s="16" t="s">
        <v>134</v>
      </c>
      <c r="BE237" s="199">
        <f>IF(N237="základní",J237,0)</f>
        <v>0</v>
      </c>
      <c r="BF237" s="199">
        <f>IF(N237="snížená",J237,0)</f>
        <v>0</v>
      </c>
      <c r="BG237" s="199">
        <f>IF(N237="zákl. přenesená",J237,0)</f>
        <v>0</v>
      </c>
      <c r="BH237" s="199">
        <f>IF(N237="sníž. přenesená",J237,0)</f>
        <v>0</v>
      </c>
      <c r="BI237" s="199">
        <f>IF(N237="nulová",J237,0)</f>
        <v>0</v>
      </c>
      <c r="BJ237" s="16" t="s">
        <v>82</v>
      </c>
      <c r="BK237" s="199">
        <f>ROUND(I237*H237,2)</f>
        <v>0</v>
      </c>
      <c r="BL237" s="16" t="s">
        <v>340</v>
      </c>
      <c r="BM237" s="198" t="s">
        <v>774</v>
      </c>
    </row>
    <row r="238" spans="1:65" s="2" customFormat="1" ht="21.75" customHeight="1">
      <c r="A238" s="33"/>
      <c r="B238" s="34"/>
      <c r="C238" s="186" t="s">
        <v>137</v>
      </c>
      <c r="D238" s="186" t="s">
        <v>138</v>
      </c>
      <c r="E238" s="187" t="s">
        <v>519</v>
      </c>
      <c r="F238" s="188" t="s">
        <v>520</v>
      </c>
      <c r="G238" s="189" t="s">
        <v>162</v>
      </c>
      <c r="H238" s="190">
        <v>100</v>
      </c>
      <c r="I238" s="191"/>
      <c r="J238" s="192">
        <f>ROUND(I238*H238,2)</f>
        <v>0</v>
      </c>
      <c r="K238" s="193"/>
      <c r="L238" s="38"/>
      <c r="M238" s="194" t="s">
        <v>1</v>
      </c>
      <c r="N238" s="195" t="s">
        <v>39</v>
      </c>
      <c r="O238" s="70"/>
      <c r="P238" s="196">
        <f>O238*H238</f>
        <v>0</v>
      </c>
      <c r="Q238" s="196">
        <v>0</v>
      </c>
      <c r="R238" s="196">
        <f>Q238*H238</f>
        <v>0</v>
      </c>
      <c r="S238" s="196">
        <v>0.01759</v>
      </c>
      <c r="T238" s="197">
        <f>S238*H238</f>
        <v>1.7590000000000001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98" t="s">
        <v>340</v>
      </c>
      <c r="AT238" s="198" t="s">
        <v>138</v>
      </c>
      <c r="AU238" s="198" t="s">
        <v>84</v>
      </c>
      <c r="AY238" s="16" t="s">
        <v>134</v>
      </c>
      <c r="BE238" s="199">
        <f>IF(N238="základní",J238,0)</f>
        <v>0</v>
      </c>
      <c r="BF238" s="199">
        <f>IF(N238="snížená",J238,0)</f>
        <v>0</v>
      </c>
      <c r="BG238" s="199">
        <f>IF(N238="zákl. přenesená",J238,0)</f>
        <v>0</v>
      </c>
      <c r="BH238" s="199">
        <f>IF(N238="sníž. přenesená",J238,0)</f>
        <v>0</v>
      </c>
      <c r="BI238" s="199">
        <f>IF(N238="nulová",J238,0)</f>
        <v>0</v>
      </c>
      <c r="BJ238" s="16" t="s">
        <v>82</v>
      </c>
      <c r="BK238" s="199">
        <f>ROUND(I238*H238,2)</f>
        <v>0</v>
      </c>
      <c r="BL238" s="16" t="s">
        <v>340</v>
      </c>
      <c r="BM238" s="198" t="s">
        <v>775</v>
      </c>
    </row>
    <row r="239" spans="1:65" s="2" customFormat="1" ht="21.75" customHeight="1">
      <c r="A239" s="33"/>
      <c r="B239" s="34"/>
      <c r="C239" s="186" t="s">
        <v>144</v>
      </c>
      <c r="D239" s="186" t="s">
        <v>138</v>
      </c>
      <c r="E239" s="187" t="s">
        <v>523</v>
      </c>
      <c r="F239" s="188" t="s">
        <v>524</v>
      </c>
      <c r="G239" s="189" t="s">
        <v>162</v>
      </c>
      <c r="H239" s="190">
        <v>50</v>
      </c>
      <c r="I239" s="191"/>
      <c r="J239" s="192">
        <f>ROUND(I239*H239,2)</f>
        <v>0</v>
      </c>
      <c r="K239" s="193"/>
      <c r="L239" s="38"/>
      <c r="M239" s="194" t="s">
        <v>1</v>
      </c>
      <c r="N239" s="195" t="s">
        <v>39</v>
      </c>
      <c r="O239" s="70"/>
      <c r="P239" s="196">
        <f>O239*H239</f>
        <v>0</v>
      </c>
      <c r="Q239" s="196">
        <v>0.02483</v>
      </c>
      <c r="R239" s="196">
        <f>Q239*H239</f>
        <v>1.2415</v>
      </c>
      <c r="S239" s="196">
        <v>0</v>
      </c>
      <c r="T239" s="197">
        <f>S239*H239</f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98" t="s">
        <v>340</v>
      </c>
      <c r="AT239" s="198" t="s">
        <v>138</v>
      </c>
      <c r="AU239" s="198" t="s">
        <v>84</v>
      </c>
      <c r="AY239" s="16" t="s">
        <v>134</v>
      </c>
      <c r="BE239" s="199">
        <f>IF(N239="základní",J239,0)</f>
        <v>0</v>
      </c>
      <c r="BF239" s="199">
        <f>IF(N239="snížená",J239,0)</f>
        <v>0</v>
      </c>
      <c r="BG239" s="199">
        <f>IF(N239="zákl. přenesená",J239,0)</f>
        <v>0</v>
      </c>
      <c r="BH239" s="199">
        <f>IF(N239="sníž. přenesená",J239,0)</f>
        <v>0</v>
      </c>
      <c r="BI239" s="199">
        <f>IF(N239="nulová",J239,0)</f>
        <v>0</v>
      </c>
      <c r="BJ239" s="16" t="s">
        <v>82</v>
      </c>
      <c r="BK239" s="199">
        <f>ROUND(I239*H239,2)</f>
        <v>0</v>
      </c>
      <c r="BL239" s="16" t="s">
        <v>340</v>
      </c>
      <c r="BM239" s="198" t="s">
        <v>776</v>
      </c>
    </row>
    <row r="240" spans="2:63" s="12" customFormat="1" ht="22.8" customHeight="1">
      <c r="B240" s="170"/>
      <c r="C240" s="171"/>
      <c r="D240" s="172" t="s">
        <v>73</v>
      </c>
      <c r="E240" s="184" t="s">
        <v>526</v>
      </c>
      <c r="F240" s="184" t="s">
        <v>527</v>
      </c>
      <c r="G240" s="171"/>
      <c r="H240" s="171"/>
      <c r="I240" s="174"/>
      <c r="J240" s="185">
        <f>BK240</f>
        <v>0</v>
      </c>
      <c r="K240" s="171"/>
      <c r="L240" s="176"/>
      <c r="M240" s="177"/>
      <c r="N240" s="178"/>
      <c r="O240" s="178"/>
      <c r="P240" s="179">
        <f>SUM(P241:P260)</f>
        <v>0</v>
      </c>
      <c r="Q240" s="178"/>
      <c r="R240" s="179">
        <f>SUM(R241:R260)</f>
        <v>6.6420259</v>
      </c>
      <c r="S240" s="178"/>
      <c r="T240" s="180">
        <f>SUM(T241:T260)</f>
        <v>6.991657900000001</v>
      </c>
      <c r="AR240" s="181" t="s">
        <v>84</v>
      </c>
      <c r="AT240" s="182" t="s">
        <v>73</v>
      </c>
      <c r="AU240" s="182" t="s">
        <v>82</v>
      </c>
      <c r="AY240" s="181" t="s">
        <v>134</v>
      </c>
      <c r="BK240" s="183">
        <f>SUM(BK241:BK260)</f>
        <v>0</v>
      </c>
    </row>
    <row r="241" spans="1:65" s="2" customFormat="1" ht="16.5" customHeight="1">
      <c r="A241" s="33"/>
      <c r="B241" s="34"/>
      <c r="C241" s="186" t="s">
        <v>149</v>
      </c>
      <c r="D241" s="186" t="s">
        <v>138</v>
      </c>
      <c r="E241" s="187" t="s">
        <v>529</v>
      </c>
      <c r="F241" s="188" t="s">
        <v>530</v>
      </c>
      <c r="G241" s="189" t="s">
        <v>162</v>
      </c>
      <c r="H241" s="190">
        <v>1900</v>
      </c>
      <c r="I241" s="191"/>
      <c r="J241" s="192">
        <f aca="true" t="shared" si="50" ref="J241:J260">ROUND(I241*H241,2)</f>
        <v>0</v>
      </c>
      <c r="K241" s="193"/>
      <c r="L241" s="38"/>
      <c r="M241" s="194" t="s">
        <v>1</v>
      </c>
      <c r="N241" s="195" t="s">
        <v>39</v>
      </c>
      <c r="O241" s="70"/>
      <c r="P241" s="196">
        <f aca="true" t="shared" si="51" ref="P241:P260">O241*H241</f>
        <v>0</v>
      </c>
      <c r="Q241" s="196">
        <v>0</v>
      </c>
      <c r="R241" s="196">
        <f aca="true" t="shared" si="52" ref="R241:R260">Q241*H241</f>
        <v>0</v>
      </c>
      <c r="S241" s="196">
        <v>0.00312</v>
      </c>
      <c r="T241" s="197">
        <f aca="true" t="shared" si="53" ref="T241:T260">S241*H241</f>
        <v>5.928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98" t="s">
        <v>340</v>
      </c>
      <c r="AT241" s="198" t="s">
        <v>138</v>
      </c>
      <c r="AU241" s="198" t="s">
        <v>84</v>
      </c>
      <c r="AY241" s="16" t="s">
        <v>134</v>
      </c>
      <c r="BE241" s="199">
        <f aca="true" t="shared" si="54" ref="BE241:BE260">IF(N241="základní",J241,0)</f>
        <v>0</v>
      </c>
      <c r="BF241" s="199">
        <f aca="true" t="shared" si="55" ref="BF241:BF260">IF(N241="snížená",J241,0)</f>
        <v>0</v>
      </c>
      <c r="BG241" s="199">
        <f aca="true" t="shared" si="56" ref="BG241:BG260">IF(N241="zákl. přenesená",J241,0)</f>
        <v>0</v>
      </c>
      <c r="BH241" s="199">
        <f aca="true" t="shared" si="57" ref="BH241:BH260">IF(N241="sníž. přenesená",J241,0)</f>
        <v>0</v>
      </c>
      <c r="BI241" s="199">
        <f aca="true" t="shared" si="58" ref="BI241:BI260">IF(N241="nulová",J241,0)</f>
        <v>0</v>
      </c>
      <c r="BJ241" s="16" t="s">
        <v>82</v>
      </c>
      <c r="BK241" s="199">
        <f aca="true" t="shared" si="59" ref="BK241:BK260">ROUND(I241*H241,2)</f>
        <v>0</v>
      </c>
      <c r="BL241" s="16" t="s">
        <v>340</v>
      </c>
      <c r="BM241" s="198" t="s">
        <v>777</v>
      </c>
    </row>
    <row r="242" spans="1:65" s="2" customFormat="1" ht="16.5" customHeight="1">
      <c r="A242" s="33"/>
      <c r="B242" s="34"/>
      <c r="C242" s="186" t="s">
        <v>514</v>
      </c>
      <c r="D242" s="186" t="s">
        <v>138</v>
      </c>
      <c r="E242" s="187" t="s">
        <v>533</v>
      </c>
      <c r="F242" s="188" t="s">
        <v>534</v>
      </c>
      <c r="G242" s="189" t="s">
        <v>152</v>
      </c>
      <c r="H242" s="190">
        <v>63.915</v>
      </c>
      <c r="I242" s="191"/>
      <c r="J242" s="192">
        <f t="shared" si="50"/>
        <v>0</v>
      </c>
      <c r="K242" s="193"/>
      <c r="L242" s="38"/>
      <c r="M242" s="194" t="s">
        <v>1</v>
      </c>
      <c r="N242" s="195" t="s">
        <v>39</v>
      </c>
      <c r="O242" s="70"/>
      <c r="P242" s="196">
        <f t="shared" si="51"/>
        <v>0</v>
      </c>
      <c r="Q242" s="196">
        <v>0</v>
      </c>
      <c r="R242" s="196">
        <f t="shared" si="52"/>
        <v>0</v>
      </c>
      <c r="S242" s="196">
        <v>0.00187</v>
      </c>
      <c r="T242" s="197">
        <f t="shared" si="53"/>
        <v>0.11952104999999999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98" t="s">
        <v>340</v>
      </c>
      <c r="AT242" s="198" t="s">
        <v>138</v>
      </c>
      <c r="AU242" s="198" t="s">
        <v>84</v>
      </c>
      <c r="AY242" s="16" t="s">
        <v>134</v>
      </c>
      <c r="BE242" s="199">
        <f t="shared" si="54"/>
        <v>0</v>
      </c>
      <c r="BF242" s="199">
        <f t="shared" si="55"/>
        <v>0</v>
      </c>
      <c r="BG242" s="199">
        <f t="shared" si="56"/>
        <v>0</v>
      </c>
      <c r="BH242" s="199">
        <f t="shared" si="57"/>
        <v>0</v>
      </c>
      <c r="BI242" s="199">
        <f t="shared" si="58"/>
        <v>0</v>
      </c>
      <c r="BJ242" s="16" t="s">
        <v>82</v>
      </c>
      <c r="BK242" s="199">
        <f t="shared" si="59"/>
        <v>0</v>
      </c>
      <c r="BL242" s="16" t="s">
        <v>340</v>
      </c>
      <c r="BM242" s="198" t="s">
        <v>778</v>
      </c>
    </row>
    <row r="243" spans="1:65" s="2" customFormat="1" ht="16.5" customHeight="1">
      <c r="A243" s="33"/>
      <c r="B243" s="34"/>
      <c r="C243" s="186" t="s">
        <v>518</v>
      </c>
      <c r="D243" s="186" t="s">
        <v>138</v>
      </c>
      <c r="E243" s="187" t="s">
        <v>537</v>
      </c>
      <c r="F243" s="188" t="s">
        <v>538</v>
      </c>
      <c r="G243" s="189" t="s">
        <v>152</v>
      </c>
      <c r="H243" s="190">
        <v>177.835</v>
      </c>
      <c r="I243" s="191"/>
      <c r="J243" s="192">
        <f t="shared" si="50"/>
        <v>0</v>
      </c>
      <c r="K243" s="193"/>
      <c r="L243" s="38"/>
      <c r="M243" s="194" t="s">
        <v>1</v>
      </c>
      <c r="N243" s="195" t="s">
        <v>39</v>
      </c>
      <c r="O243" s="70"/>
      <c r="P243" s="196">
        <f t="shared" si="51"/>
        <v>0</v>
      </c>
      <c r="Q243" s="196">
        <v>0</v>
      </c>
      <c r="R243" s="196">
        <f t="shared" si="52"/>
        <v>0</v>
      </c>
      <c r="S243" s="196">
        <v>0.00187</v>
      </c>
      <c r="T243" s="197">
        <f t="shared" si="53"/>
        <v>0.33255145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98" t="s">
        <v>340</v>
      </c>
      <c r="AT243" s="198" t="s">
        <v>138</v>
      </c>
      <c r="AU243" s="198" t="s">
        <v>84</v>
      </c>
      <c r="AY243" s="16" t="s">
        <v>134</v>
      </c>
      <c r="BE243" s="199">
        <f t="shared" si="54"/>
        <v>0</v>
      </c>
      <c r="BF243" s="199">
        <f t="shared" si="55"/>
        <v>0</v>
      </c>
      <c r="BG243" s="199">
        <f t="shared" si="56"/>
        <v>0</v>
      </c>
      <c r="BH243" s="199">
        <f t="shared" si="57"/>
        <v>0</v>
      </c>
      <c r="BI243" s="199">
        <f t="shared" si="58"/>
        <v>0</v>
      </c>
      <c r="BJ243" s="16" t="s">
        <v>82</v>
      </c>
      <c r="BK243" s="199">
        <f t="shared" si="59"/>
        <v>0</v>
      </c>
      <c r="BL243" s="16" t="s">
        <v>340</v>
      </c>
      <c r="BM243" s="198" t="s">
        <v>779</v>
      </c>
    </row>
    <row r="244" spans="1:65" s="2" customFormat="1" ht="16.5" customHeight="1">
      <c r="A244" s="33"/>
      <c r="B244" s="34"/>
      <c r="C244" s="186" t="s">
        <v>510</v>
      </c>
      <c r="D244" s="186" t="s">
        <v>138</v>
      </c>
      <c r="E244" s="187" t="s">
        <v>541</v>
      </c>
      <c r="F244" s="188" t="s">
        <v>542</v>
      </c>
      <c r="G244" s="189" t="s">
        <v>152</v>
      </c>
      <c r="H244" s="190">
        <v>123.605</v>
      </c>
      <c r="I244" s="191"/>
      <c r="J244" s="192">
        <f t="shared" si="50"/>
        <v>0</v>
      </c>
      <c r="K244" s="193"/>
      <c r="L244" s="38"/>
      <c r="M244" s="194" t="s">
        <v>1</v>
      </c>
      <c r="N244" s="195" t="s">
        <v>39</v>
      </c>
      <c r="O244" s="70"/>
      <c r="P244" s="196">
        <f t="shared" si="51"/>
        <v>0</v>
      </c>
      <c r="Q244" s="196">
        <v>0</v>
      </c>
      <c r="R244" s="196">
        <f t="shared" si="52"/>
        <v>0</v>
      </c>
      <c r="S244" s="196">
        <v>0.00348</v>
      </c>
      <c r="T244" s="197">
        <f t="shared" si="53"/>
        <v>0.4301454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98" t="s">
        <v>340</v>
      </c>
      <c r="AT244" s="198" t="s">
        <v>138</v>
      </c>
      <c r="AU244" s="198" t="s">
        <v>84</v>
      </c>
      <c r="AY244" s="16" t="s">
        <v>134</v>
      </c>
      <c r="BE244" s="199">
        <f t="shared" si="54"/>
        <v>0</v>
      </c>
      <c r="BF244" s="199">
        <f t="shared" si="55"/>
        <v>0</v>
      </c>
      <c r="BG244" s="199">
        <f t="shared" si="56"/>
        <v>0</v>
      </c>
      <c r="BH244" s="199">
        <f t="shared" si="57"/>
        <v>0</v>
      </c>
      <c r="BI244" s="199">
        <f t="shared" si="58"/>
        <v>0</v>
      </c>
      <c r="BJ244" s="16" t="s">
        <v>82</v>
      </c>
      <c r="BK244" s="199">
        <f t="shared" si="59"/>
        <v>0</v>
      </c>
      <c r="BL244" s="16" t="s">
        <v>340</v>
      </c>
      <c r="BM244" s="198" t="s">
        <v>780</v>
      </c>
    </row>
    <row r="245" spans="1:65" s="2" customFormat="1" ht="16.5" customHeight="1">
      <c r="A245" s="33"/>
      <c r="B245" s="34"/>
      <c r="C245" s="186" t="s">
        <v>522</v>
      </c>
      <c r="D245" s="186" t="s">
        <v>138</v>
      </c>
      <c r="E245" s="187" t="s">
        <v>545</v>
      </c>
      <c r="F245" s="188" t="s">
        <v>546</v>
      </c>
      <c r="G245" s="189" t="s">
        <v>152</v>
      </c>
      <c r="H245" s="190">
        <v>103.68</v>
      </c>
      <c r="I245" s="191"/>
      <c r="J245" s="192">
        <f t="shared" si="50"/>
        <v>0</v>
      </c>
      <c r="K245" s="193"/>
      <c r="L245" s="38"/>
      <c r="M245" s="194" t="s">
        <v>1</v>
      </c>
      <c r="N245" s="195" t="s">
        <v>39</v>
      </c>
      <c r="O245" s="70"/>
      <c r="P245" s="196">
        <f t="shared" si="51"/>
        <v>0</v>
      </c>
      <c r="Q245" s="196">
        <v>0</v>
      </c>
      <c r="R245" s="196">
        <f t="shared" si="52"/>
        <v>0</v>
      </c>
      <c r="S245" s="196">
        <v>0.00175</v>
      </c>
      <c r="T245" s="197">
        <f t="shared" si="53"/>
        <v>0.18144000000000002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98" t="s">
        <v>340</v>
      </c>
      <c r="AT245" s="198" t="s">
        <v>138</v>
      </c>
      <c r="AU245" s="198" t="s">
        <v>84</v>
      </c>
      <c r="AY245" s="16" t="s">
        <v>134</v>
      </c>
      <c r="BE245" s="199">
        <f t="shared" si="54"/>
        <v>0</v>
      </c>
      <c r="BF245" s="199">
        <f t="shared" si="55"/>
        <v>0</v>
      </c>
      <c r="BG245" s="199">
        <f t="shared" si="56"/>
        <v>0</v>
      </c>
      <c r="BH245" s="199">
        <f t="shared" si="57"/>
        <v>0</v>
      </c>
      <c r="BI245" s="199">
        <f t="shared" si="58"/>
        <v>0</v>
      </c>
      <c r="BJ245" s="16" t="s">
        <v>82</v>
      </c>
      <c r="BK245" s="199">
        <f t="shared" si="59"/>
        <v>0</v>
      </c>
      <c r="BL245" s="16" t="s">
        <v>340</v>
      </c>
      <c r="BM245" s="198" t="s">
        <v>781</v>
      </c>
    </row>
    <row r="246" spans="1:65" s="2" customFormat="1" ht="21.75" customHeight="1">
      <c r="A246" s="33"/>
      <c r="B246" s="34"/>
      <c r="C246" s="186" t="s">
        <v>158</v>
      </c>
      <c r="D246" s="186" t="s">
        <v>138</v>
      </c>
      <c r="E246" s="187" t="s">
        <v>549</v>
      </c>
      <c r="F246" s="188" t="s">
        <v>550</v>
      </c>
      <c r="G246" s="189" t="s">
        <v>152</v>
      </c>
      <c r="H246" s="190">
        <v>103.68</v>
      </c>
      <c r="I246" s="191"/>
      <c r="J246" s="192">
        <f t="shared" si="50"/>
        <v>0</v>
      </c>
      <c r="K246" s="193"/>
      <c r="L246" s="38"/>
      <c r="M246" s="194" t="s">
        <v>1</v>
      </c>
      <c r="N246" s="195" t="s">
        <v>39</v>
      </c>
      <c r="O246" s="70"/>
      <c r="P246" s="196">
        <f t="shared" si="51"/>
        <v>0</v>
      </c>
      <c r="Q246" s="196">
        <v>0.00034</v>
      </c>
      <c r="R246" s="196">
        <f t="shared" si="52"/>
        <v>0.0352512</v>
      </c>
      <c r="S246" s="196">
        <v>0</v>
      </c>
      <c r="T246" s="197">
        <f t="shared" si="53"/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98" t="s">
        <v>340</v>
      </c>
      <c r="AT246" s="198" t="s">
        <v>138</v>
      </c>
      <c r="AU246" s="198" t="s">
        <v>84</v>
      </c>
      <c r="AY246" s="16" t="s">
        <v>134</v>
      </c>
      <c r="BE246" s="199">
        <f t="shared" si="54"/>
        <v>0</v>
      </c>
      <c r="BF246" s="199">
        <f t="shared" si="55"/>
        <v>0</v>
      </c>
      <c r="BG246" s="199">
        <f t="shared" si="56"/>
        <v>0</v>
      </c>
      <c r="BH246" s="199">
        <f t="shared" si="57"/>
        <v>0</v>
      </c>
      <c r="BI246" s="199">
        <f t="shared" si="58"/>
        <v>0</v>
      </c>
      <c r="BJ246" s="16" t="s">
        <v>82</v>
      </c>
      <c r="BK246" s="199">
        <f t="shared" si="59"/>
        <v>0</v>
      </c>
      <c r="BL246" s="16" t="s">
        <v>340</v>
      </c>
      <c r="BM246" s="198" t="s">
        <v>782</v>
      </c>
    </row>
    <row r="247" spans="1:65" s="2" customFormat="1" ht="21.75" customHeight="1">
      <c r="A247" s="33"/>
      <c r="B247" s="34"/>
      <c r="C247" s="186" t="s">
        <v>371</v>
      </c>
      <c r="D247" s="186" t="s">
        <v>138</v>
      </c>
      <c r="E247" s="187" t="s">
        <v>553</v>
      </c>
      <c r="F247" s="188" t="s">
        <v>554</v>
      </c>
      <c r="G247" s="189" t="s">
        <v>162</v>
      </c>
      <c r="H247" s="190">
        <v>1900</v>
      </c>
      <c r="I247" s="191"/>
      <c r="J247" s="192">
        <f t="shared" si="50"/>
        <v>0</v>
      </c>
      <c r="K247" s="193"/>
      <c r="L247" s="38"/>
      <c r="M247" s="194" t="s">
        <v>1</v>
      </c>
      <c r="N247" s="195" t="s">
        <v>39</v>
      </c>
      <c r="O247" s="70"/>
      <c r="P247" s="196">
        <f t="shared" si="51"/>
        <v>0</v>
      </c>
      <c r="Q247" s="196">
        <v>0.00263</v>
      </c>
      <c r="R247" s="196">
        <f t="shared" si="52"/>
        <v>4.997</v>
      </c>
      <c r="S247" s="196">
        <v>0</v>
      </c>
      <c r="T247" s="197">
        <f t="shared" si="53"/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98" t="s">
        <v>340</v>
      </c>
      <c r="AT247" s="198" t="s">
        <v>138</v>
      </c>
      <c r="AU247" s="198" t="s">
        <v>84</v>
      </c>
      <c r="AY247" s="16" t="s">
        <v>134</v>
      </c>
      <c r="BE247" s="199">
        <f t="shared" si="54"/>
        <v>0</v>
      </c>
      <c r="BF247" s="199">
        <f t="shared" si="55"/>
        <v>0</v>
      </c>
      <c r="BG247" s="199">
        <f t="shared" si="56"/>
        <v>0</v>
      </c>
      <c r="BH247" s="199">
        <f t="shared" si="57"/>
        <v>0</v>
      </c>
      <c r="BI247" s="199">
        <f t="shared" si="58"/>
        <v>0</v>
      </c>
      <c r="BJ247" s="16" t="s">
        <v>82</v>
      </c>
      <c r="BK247" s="199">
        <f t="shared" si="59"/>
        <v>0</v>
      </c>
      <c r="BL247" s="16" t="s">
        <v>340</v>
      </c>
      <c r="BM247" s="198" t="s">
        <v>783</v>
      </c>
    </row>
    <row r="248" spans="1:65" s="2" customFormat="1" ht="33" customHeight="1">
      <c r="A248" s="33"/>
      <c r="B248" s="34"/>
      <c r="C248" s="186" t="s">
        <v>383</v>
      </c>
      <c r="D248" s="186" t="s">
        <v>138</v>
      </c>
      <c r="E248" s="187" t="s">
        <v>557</v>
      </c>
      <c r="F248" s="188" t="s">
        <v>558</v>
      </c>
      <c r="G248" s="189" t="s">
        <v>141</v>
      </c>
      <c r="H248" s="190">
        <v>25</v>
      </c>
      <c r="I248" s="191"/>
      <c r="J248" s="192">
        <f t="shared" si="50"/>
        <v>0</v>
      </c>
      <c r="K248" s="193"/>
      <c r="L248" s="38"/>
      <c r="M248" s="194" t="s">
        <v>1</v>
      </c>
      <c r="N248" s="195" t="s">
        <v>39</v>
      </c>
      <c r="O248" s="70"/>
      <c r="P248" s="196">
        <f t="shared" si="51"/>
        <v>0</v>
      </c>
      <c r="Q248" s="196">
        <v>0.00366</v>
      </c>
      <c r="R248" s="196">
        <f t="shared" si="52"/>
        <v>0.0915</v>
      </c>
      <c r="S248" s="196">
        <v>0</v>
      </c>
      <c r="T248" s="197">
        <f t="shared" si="53"/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98" t="s">
        <v>340</v>
      </c>
      <c r="AT248" s="198" t="s">
        <v>138</v>
      </c>
      <c r="AU248" s="198" t="s">
        <v>84</v>
      </c>
      <c r="AY248" s="16" t="s">
        <v>134</v>
      </c>
      <c r="BE248" s="199">
        <f t="shared" si="54"/>
        <v>0</v>
      </c>
      <c r="BF248" s="199">
        <f t="shared" si="55"/>
        <v>0</v>
      </c>
      <c r="BG248" s="199">
        <f t="shared" si="56"/>
        <v>0</v>
      </c>
      <c r="BH248" s="199">
        <f t="shared" si="57"/>
        <v>0</v>
      </c>
      <c r="BI248" s="199">
        <f t="shared" si="58"/>
        <v>0</v>
      </c>
      <c r="BJ248" s="16" t="s">
        <v>82</v>
      </c>
      <c r="BK248" s="199">
        <f t="shared" si="59"/>
        <v>0</v>
      </c>
      <c r="BL248" s="16" t="s">
        <v>340</v>
      </c>
      <c r="BM248" s="198" t="s">
        <v>784</v>
      </c>
    </row>
    <row r="249" spans="1:65" s="2" customFormat="1" ht="21.75" customHeight="1">
      <c r="A249" s="33"/>
      <c r="B249" s="34"/>
      <c r="C249" s="186" t="s">
        <v>402</v>
      </c>
      <c r="D249" s="186" t="s">
        <v>138</v>
      </c>
      <c r="E249" s="187" t="s">
        <v>561</v>
      </c>
      <c r="F249" s="188" t="s">
        <v>562</v>
      </c>
      <c r="G249" s="189" t="s">
        <v>152</v>
      </c>
      <c r="H249" s="190">
        <v>63.915</v>
      </c>
      <c r="I249" s="191"/>
      <c r="J249" s="192">
        <f t="shared" si="50"/>
        <v>0</v>
      </c>
      <c r="K249" s="193"/>
      <c r="L249" s="38"/>
      <c r="M249" s="194" t="s">
        <v>1</v>
      </c>
      <c r="N249" s="195" t="s">
        <v>39</v>
      </c>
      <c r="O249" s="70"/>
      <c r="P249" s="196">
        <f t="shared" si="51"/>
        <v>0</v>
      </c>
      <c r="Q249" s="196">
        <v>0.00137</v>
      </c>
      <c r="R249" s="196">
        <f t="shared" si="52"/>
        <v>0.08756354999999999</v>
      </c>
      <c r="S249" s="196">
        <v>0</v>
      </c>
      <c r="T249" s="197">
        <f t="shared" si="53"/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98" t="s">
        <v>340</v>
      </c>
      <c r="AT249" s="198" t="s">
        <v>138</v>
      </c>
      <c r="AU249" s="198" t="s">
        <v>84</v>
      </c>
      <c r="AY249" s="16" t="s">
        <v>134</v>
      </c>
      <c r="BE249" s="199">
        <f t="shared" si="54"/>
        <v>0</v>
      </c>
      <c r="BF249" s="199">
        <f t="shared" si="55"/>
        <v>0</v>
      </c>
      <c r="BG249" s="199">
        <f t="shared" si="56"/>
        <v>0</v>
      </c>
      <c r="BH249" s="199">
        <f t="shared" si="57"/>
        <v>0</v>
      </c>
      <c r="BI249" s="199">
        <f t="shared" si="58"/>
        <v>0</v>
      </c>
      <c r="BJ249" s="16" t="s">
        <v>82</v>
      </c>
      <c r="BK249" s="199">
        <f t="shared" si="59"/>
        <v>0</v>
      </c>
      <c r="BL249" s="16" t="s">
        <v>340</v>
      </c>
      <c r="BM249" s="198" t="s">
        <v>785</v>
      </c>
    </row>
    <row r="250" spans="1:65" s="2" customFormat="1" ht="21.75" customHeight="1">
      <c r="A250" s="33"/>
      <c r="B250" s="34"/>
      <c r="C250" s="186" t="s">
        <v>375</v>
      </c>
      <c r="D250" s="186" t="s">
        <v>138</v>
      </c>
      <c r="E250" s="187" t="s">
        <v>565</v>
      </c>
      <c r="F250" s="188" t="s">
        <v>566</v>
      </c>
      <c r="G250" s="189" t="s">
        <v>152</v>
      </c>
      <c r="H250" s="190">
        <v>177.835</v>
      </c>
      <c r="I250" s="191"/>
      <c r="J250" s="192">
        <f t="shared" si="50"/>
        <v>0</v>
      </c>
      <c r="K250" s="193"/>
      <c r="L250" s="38"/>
      <c r="M250" s="194" t="s">
        <v>1</v>
      </c>
      <c r="N250" s="195" t="s">
        <v>39</v>
      </c>
      <c r="O250" s="70"/>
      <c r="P250" s="196">
        <f t="shared" si="51"/>
        <v>0</v>
      </c>
      <c r="Q250" s="196">
        <v>0.00174</v>
      </c>
      <c r="R250" s="196">
        <f t="shared" si="52"/>
        <v>0.3094329</v>
      </c>
      <c r="S250" s="196">
        <v>0</v>
      </c>
      <c r="T250" s="197">
        <f t="shared" si="53"/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98" t="s">
        <v>340</v>
      </c>
      <c r="AT250" s="198" t="s">
        <v>138</v>
      </c>
      <c r="AU250" s="198" t="s">
        <v>84</v>
      </c>
      <c r="AY250" s="16" t="s">
        <v>134</v>
      </c>
      <c r="BE250" s="199">
        <f t="shared" si="54"/>
        <v>0</v>
      </c>
      <c r="BF250" s="199">
        <f t="shared" si="55"/>
        <v>0</v>
      </c>
      <c r="BG250" s="199">
        <f t="shared" si="56"/>
        <v>0</v>
      </c>
      <c r="BH250" s="199">
        <f t="shared" si="57"/>
        <v>0</v>
      </c>
      <c r="BI250" s="199">
        <f t="shared" si="58"/>
        <v>0</v>
      </c>
      <c r="BJ250" s="16" t="s">
        <v>82</v>
      </c>
      <c r="BK250" s="199">
        <f t="shared" si="59"/>
        <v>0</v>
      </c>
      <c r="BL250" s="16" t="s">
        <v>340</v>
      </c>
      <c r="BM250" s="198" t="s">
        <v>786</v>
      </c>
    </row>
    <row r="251" spans="1:65" s="2" customFormat="1" ht="21.75" customHeight="1">
      <c r="A251" s="33"/>
      <c r="B251" s="34"/>
      <c r="C251" s="186" t="s">
        <v>379</v>
      </c>
      <c r="D251" s="186" t="s">
        <v>138</v>
      </c>
      <c r="E251" s="187" t="s">
        <v>569</v>
      </c>
      <c r="F251" s="188" t="s">
        <v>787</v>
      </c>
      <c r="G251" s="189" t="s">
        <v>152</v>
      </c>
      <c r="H251" s="190">
        <v>123.605</v>
      </c>
      <c r="I251" s="191"/>
      <c r="J251" s="192">
        <f t="shared" si="50"/>
        <v>0</v>
      </c>
      <c r="K251" s="193"/>
      <c r="L251" s="38"/>
      <c r="M251" s="194" t="s">
        <v>1</v>
      </c>
      <c r="N251" s="195" t="s">
        <v>39</v>
      </c>
      <c r="O251" s="70"/>
      <c r="P251" s="196">
        <f t="shared" si="51"/>
        <v>0</v>
      </c>
      <c r="Q251" s="196">
        <v>0.00149</v>
      </c>
      <c r="R251" s="196">
        <f t="shared" si="52"/>
        <v>0.18417145000000001</v>
      </c>
      <c r="S251" s="196">
        <v>0</v>
      </c>
      <c r="T251" s="197">
        <f t="shared" si="53"/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98" t="s">
        <v>340</v>
      </c>
      <c r="AT251" s="198" t="s">
        <v>138</v>
      </c>
      <c r="AU251" s="198" t="s">
        <v>84</v>
      </c>
      <c r="AY251" s="16" t="s">
        <v>134</v>
      </c>
      <c r="BE251" s="199">
        <f t="shared" si="54"/>
        <v>0</v>
      </c>
      <c r="BF251" s="199">
        <f t="shared" si="55"/>
        <v>0</v>
      </c>
      <c r="BG251" s="199">
        <f t="shared" si="56"/>
        <v>0</v>
      </c>
      <c r="BH251" s="199">
        <f t="shared" si="57"/>
        <v>0</v>
      </c>
      <c r="BI251" s="199">
        <f t="shared" si="58"/>
        <v>0</v>
      </c>
      <c r="BJ251" s="16" t="s">
        <v>82</v>
      </c>
      <c r="BK251" s="199">
        <f t="shared" si="59"/>
        <v>0</v>
      </c>
      <c r="BL251" s="16" t="s">
        <v>340</v>
      </c>
      <c r="BM251" s="198" t="s">
        <v>788</v>
      </c>
    </row>
    <row r="252" spans="1:65" s="2" customFormat="1" ht="21.75" customHeight="1">
      <c r="A252" s="33"/>
      <c r="B252" s="34"/>
      <c r="C252" s="186" t="s">
        <v>391</v>
      </c>
      <c r="D252" s="186" t="s">
        <v>138</v>
      </c>
      <c r="E252" s="187" t="s">
        <v>573</v>
      </c>
      <c r="F252" s="188" t="s">
        <v>574</v>
      </c>
      <c r="G252" s="189" t="s">
        <v>152</v>
      </c>
      <c r="H252" s="190">
        <v>5.6</v>
      </c>
      <c r="I252" s="191"/>
      <c r="J252" s="192">
        <f t="shared" si="50"/>
        <v>0</v>
      </c>
      <c r="K252" s="193"/>
      <c r="L252" s="38"/>
      <c r="M252" s="194" t="s">
        <v>1</v>
      </c>
      <c r="N252" s="195" t="s">
        <v>39</v>
      </c>
      <c r="O252" s="70"/>
      <c r="P252" s="196">
        <f t="shared" si="51"/>
        <v>0</v>
      </c>
      <c r="Q252" s="196">
        <v>0.00089</v>
      </c>
      <c r="R252" s="196">
        <f t="shared" si="52"/>
        <v>0.004984</v>
      </c>
      <c r="S252" s="196">
        <v>0</v>
      </c>
      <c r="T252" s="197">
        <f t="shared" si="53"/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98" t="s">
        <v>340</v>
      </c>
      <c r="AT252" s="198" t="s">
        <v>138</v>
      </c>
      <c r="AU252" s="198" t="s">
        <v>84</v>
      </c>
      <c r="AY252" s="16" t="s">
        <v>134</v>
      </c>
      <c r="BE252" s="199">
        <f t="shared" si="54"/>
        <v>0</v>
      </c>
      <c r="BF252" s="199">
        <f t="shared" si="55"/>
        <v>0</v>
      </c>
      <c r="BG252" s="199">
        <f t="shared" si="56"/>
        <v>0</v>
      </c>
      <c r="BH252" s="199">
        <f t="shared" si="57"/>
        <v>0</v>
      </c>
      <c r="BI252" s="199">
        <f t="shared" si="58"/>
        <v>0</v>
      </c>
      <c r="BJ252" s="16" t="s">
        <v>82</v>
      </c>
      <c r="BK252" s="199">
        <f t="shared" si="59"/>
        <v>0</v>
      </c>
      <c r="BL252" s="16" t="s">
        <v>340</v>
      </c>
      <c r="BM252" s="198" t="s">
        <v>789</v>
      </c>
    </row>
    <row r="253" spans="1:65" s="2" customFormat="1" ht="21.75" customHeight="1">
      <c r="A253" s="33"/>
      <c r="B253" s="34"/>
      <c r="C253" s="186" t="s">
        <v>387</v>
      </c>
      <c r="D253" s="186" t="s">
        <v>138</v>
      </c>
      <c r="E253" s="187" t="s">
        <v>577</v>
      </c>
      <c r="F253" s="188" t="s">
        <v>578</v>
      </c>
      <c r="G253" s="189" t="s">
        <v>152</v>
      </c>
      <c r="H253" s="190">
        <v>230.68</v>
      </c>
      <c r="I253" s="191"/>
      <c r="J253" s="192">
        <f t="shared" si="50"/>
        <v>0</v>
      </c>
      <c r="K253" s="193"/>
      <c r="L253" s="38"/>
      <c r="M253" s="194" t="s">
        <v>1</v>
      </c>
      <c r="N253" s="195" t="s">
        <v>39</v>
      </c>
      <c r="O253" s="70"/>
      <c r="P253" s="196">
        <f t="shared" si="51"/>
        <v>0</v>
      </c>
      <c r="Q253" s="196">
        <v>0.00073</v>
      </c>
      <c r="R253" s="196">
        <f t="shared" si="52"/>
        <v>0.1683964</v>
      </c>
      <c r="S253" s="196">
        <v>0</v>
      </c>
      <c r="T253" s="197">
        <f t="shared" si="53"/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98" t="s">
        <v>340</v>
      </c>
      <c r="AT253" s="198" t="s">
        <v>138</v>
      </c>
      <c r="AU253" s="198" t="s">
        <v>84</v>
      </c>
      <c r="AY253" s="16" t="s">
        <v>134</v>
      </c>
      <c r="BE253" s="199">
        <f t="shared" si="54"/>
        <v>0</v>
      </c>
      <c r="BF253" s="199">
        <f t="shared" si="55"/>
        <v>0</v>
      </c>
      <c r="BG253" s="199">
        <f t="shared" si="56"/>
        <v>0</v>
      </c>
      <c r="BH253" s="199">
        <f t="shared" si="57"/>
        <v>0</v>
      </c>
      <c r="BI253" s="199">
        <f t="shared" si="58"/>
        <v>0</v>
      </c>
      <c r="BJ253" s="16" t="s">
        <v>82</v>
      </c>
      <c r="BK253" s="199">
        <f t="shared" si="59"/>
        <v>0</v>
      </c>
      <c r="BL253" s="16" t="s">
        <v>340</v>
      </c>
      <c r="BM253" s="198" t="s">
        <v>790</v>
      </c>
    </row>
    <row r="254" spans="1:65" s="2" customFormat="1" ht="21.75" customHeight="1">
      <c r="A254" s="33"/>
      <c r="B254" s="34"/>
      <c r="C254" s="186" t="s">
        <v>395</v>
      </c>
      <c r="D254" s="186" t="s">
        <v>138</v>
      </c>
      <c r="E254" s="187" t="s">
        <v>581</v>
      </c>
      <c r="F254" s="188" t="s">
        <v>582</v>
      </c>
      <c r="G254" s="189" t="s">
        <v>152</v>
      </c>
      <c r="H254" s="190">
        <v>6.45</v>
      </c>
      <c r="I254" s="191"/>
      <c r="J254" s="192">
        <f t="shared" si="50"/>
        <v>0</v>
      </c>
      <c r="K254" s="193"/>
      <c r="L254" s="38"/>
      <c r="M254" s="194" t="s">
        <v>1</v>
      </c>
      <c r="N254" s="195" t="s">
        <v>39</v>
      </c>
      <c r="O254" s="70"/>
      <c r="P254" s="196">
        <f t="shared" si="51"/>
        <v>0</v>
      </c>
      <c r="Q254" s="196">
        <v>0.00056</v>
      </c>
      <c r="R254" s="196">
        <f t="shared" si="52"/>
        <v>0.0036119999999999998</v>
      </c>
      <c r="S254" s="196">
        <v>0</v>
      </c>
      <c r="T254" s="197">
        <f t="shared" si="53"/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98" t="s">
        <v>340</v>
      </c>
      <c r="AT254" s="198" t="s">
        <v>138</v>
      </c>
      <c r="AU254" s="198" t="s">
        <v>84</v>
      </c>
      <c r="AY254" s="16" t="s">
        <v>134</v>
      </c>
      <c r="BE254" s="199">
        <f t="shared" si="54"/>
        <v>0</v>
      </c>
      <c r="BF254" s="199">
        <f t="shared" si="55"/>
        <v>0</v>
      </c>
      <c r="BG254" s="199">
        <f t="shared" si="56"/>
        <v>0</v>
      </c>
      <c r="BH254" s="199">
        <f t="shared" si="57"/>
        <v>0</v>
      </c>
      <c r="BI254" s="199">
        <f t="shared" si="58"/>
        <v>0</v>
      </c>
      <c r="BJ254" s="16" t="s">
        <v>82</v>
      </c>
      <c r="BK254" s="199">
        <f t="shared" si="59"/>
        <v>0</v>
      </c>
      <c r="BL254" s="16" t="s">
        <v>340</v>
      </c>
      <c r="BM254" s="198" t="s">
        <v>791</v>
      </c>
    </row>
    <row r="255" spans="1:65" s="2" customFormat="1" ht="21.75" customHeight="1">
      <c r="A255" s="33"/>
      <c r="B255" s="34"/>
      <c r="C255" s="186" t="s">
        <v>406</v>
      </c>
      <c r="D255" s="186" t="s">
        <v>138</v>
      </c>
      <c r="E255" s="187" t="s">
        <v>585</v>
      </c>
      <c r="F255" s="188" t="s">
        <v>586</v>
      </c>
      <c r="G255" s="189" t="s">
        <v>152</v>
      </c>
      <c r="H255" s="190">
        <v>238</v>
      </c>
      <c r="I255" s="191"/>
      <c r="J255" s="192">
        <f t="shared" si="50"/>
        <v>0</v>
      </c>
      <c r="K255" s="193"/>
      <c r="L255" s="38"/>
      <c r="M255" s="194" t="s">
        <v>1</v>
      </c>
      <c r="N255" s="195" t="s">
        <v>39</v>
      </c>
      <c r="O255" s="70"/>
      <c r="P255" s="196">
        <f t="shared" si="51"/>
        <v>0</v>
      </c>
      <c r="Q255" s="196">
        <v>0.00283</v>
      </c>
      <c r="R255" s="196">
        <f t="shared" si="52"/>
        <v>0.67354</v>
      </c>
      <c r="S255" s="196">
        <v>0</v>
      </c>
      <c r="T255" s="197">
        <f t="shared" si="53"/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98" t="s">
        <v>340</v>
      </c>
      <c r="AT255" s="198" t="s">
        <v>138</v>
      </c>
      <c r="AU255" s="198" t="s">
        <v>84</v>
      </c>
      <c r="AY255" s="16" t="s">
        <v>134</v>
      </c>
      <c r="BE255" s="199">
        <f t="shared" si="54"/>
        <v>0</v>
      </c>
      <c r="BF255" s="199">
        <f t="shared" si="55"/>
        <v>0</v>
      </c>
      <c r="BG255" s="199">
        <f t="shared" si="56"/>
        <v>0</v>
      </c>
      <c r="BH255" s="199">
        <f t="shared" si="57"/>
        <v>0</v>
      </c>
      <c r="BI255" s="199">
        <f t="shared" si="58"/>
        <v>0</v>
      </c>
      <c r="BJ255" s="16" t="s">
        <v>82</v>
      </c>
      <c r="BK255" s="199">
        <f t="shared" si="59"/>
        <v>0</v>
      </c>
      <c r="BL255" s="16" t="s">
        <v>340</v>
      </c>
      <c r="BM255" s="198" t="s">
        <v>792</v>
      </c>
    </row>
    <row r="256" spans="1:65" s="2" customFormat="1" ht="33" customHeight="1">
      <c r="A256" s="33"/>
      <c r="B256" s="34"/>
      <c r="C256" s="186" t="s">
        <v>205</v>
      </c>
      <c r="D256" s="186" t="s">
        <v>138</v>
      </c>
      <c r="E256" s="187" t="s">
        <v>589</v>
      </c>
      <c r="F256" s="188" t="s">
        <v>590</v>
      </c>
      <c r="G256" s="189" t="s">
        <v>152</v>
      </c>
      <c r="H256" s="190">
        <v>51.84</v>
      </c>
      <c r="I256" s="191"/>
      <c r="J256" s="192">
        <f t="shared" si="50"/>
        <v>0</v>
      </c>
      <c r="K256" s="193"/>
      <c r="L256" s="38"/>
      <c r="M256" s="194" t="s">
        <v>1</v>
      </c>
      <c r="N256" s="195" t="s">
        <v>39</v>
      </c>
      <c r="O256" s="70"/>
      <c r="P256" s="196">
        <f t="shared" si="51"/>
        <v>0</v>
      </c>
      <c r="Q256" s="196">
        <v>0.00059</v>
      </c>
      <c r="R256" s="196">
        <f t="shared" si="52"/>
        <v>0.030585600000000004</v>
      </c>
      <c r="S256" s="196">
        <v>0</v>
      </c>
      <c r="T256" s="197">
        <f t="shared" si="53"/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98" t="s">
        <v>340</v>
      </c>
      <c r="AT256" s="198" t="s">
        <v>138</v>
      </c>
      <c r="AU256" s="198" t="s">
        <v>84</v>
      </c>
      <c r="AY256" s="16" t="s">
        <v>134</v>
      </c>
      <c r="BE256" s="199">
        <f t="shared" si="54"/>
        <v>0</v>
      </c>
      <c r="BF256" s="199">
        <f t="shared" si="55"/>
        <v>0</v>
      </c>
      <c r="BG256" s="199">
        <f t="shared" si="56"/>
        <v>0</v>
      </c>
      <c r="BH256" s="199">
        <f t="shared" si="57"/>
        <v>0</v>
      </c>
      <c r="BI256" s="199">
        <f t="shared" si="58"/>
        <v>0</v>
      </c>
      <c r="BJ256" s="16" t="s">
        <v>82</v>
      </c>
      <c r="BK256" s="199">
        <f t="shared" si="59"/>
        <v>0</v>
      </c>
      <c r="BL256" s="16" t="s">
        <v>340</v>
      </c>
      <c r="BM256" s="198" t="s">
        <v>793</v>
      </c>
    </row>
    <row r="257" spans="1:65" s="2" customFormat="1" ht="21.75" customHeight="1">
      <c r="A257" s="33"/>
      <c r="B257" s="34"/>
      <c r="C257" s="186" t="s">
        <v>209</v>
      </c>
      <c r="D257" s="186" t="s">
        <v>138</v>
      </c>
      <c r="E257" s="187" t="s">
        <v>593</v>
      </c>
      <c r="F257" s="188" t="s">
        <v>594</v>
      </c>
      <c r="G257" s="189" t="s">
        <v>152</v>
      </c>
      <c r="H257" s="190">
        <v>11.36</v>
      </c>
      <c r="I257" s="191"/>
      <c r="J257" s="192">
        <f t="shared" si="50"/>
        <v>0</v>
      </c>
      <c r="K257" s="193"/>
      <c r="L257" s="38"/>
      <c r="M257" s="194" t="s">
        <v>1</v>
      </c>
      <c r="N257" s="195" t="s">
        <v>39</v>
      </c>
      <c r="O257" s="70"/>
      <c r="P257" s="196">
        <f t="shared" si="51"/>
        <v>0</v>
      </c>
      <c r="Q257" s="196">
        <v>0.00077</v>
      </c>
      <c r="R257" s="196">
        <f t="shared" si="52"/>
        <v>0.008747199999999998</v>
      </c>
      <c r="S257" s="196">
        <v>0</v>
      </c>
      <c r="T257" s="197">
        <f t="shared" si="53"/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98" t="s">
        <v>340</v>
      </c>
      <c r="AT257" s="198" t="s">
        <v>138</v>
      </c>
      <c r="AU257" s="198" t="s">
        <v>84</v>
      </c>
      <c r="AY257" s="16" t="s">
        <v>134</v>
      </c>
      <c r="BE257" s="199">
        <f t="shared" si="54"/>
        <v>0</v>
      </c>
      <c r="BF257" s="199">
        <f t="shared" si="55"/>
        <v>0</v>
      </c>
      <c r="BG257" s="199">
        <f t="shared" si="56"/>
        <v>0</v>
      </c>
      <c r="BH257" s="199">
        <f t="shared" si="57"/>
        <v>0</v>
      </c>
      <c r="BI257" s="199">
        <f t="shared" si="58"/>
        <v>0</v>
      </c>
      <c r="BJ257" s="16" t="s">
        <v>82</v>
      </c>
      <c r="BK257" s="199">
        <f t="shared" si="59"/>
        <v>0</v>
      </c>
      <c r="BL257" s="16" t="s">
        <v>340</v>
      </c>
      <c r="BM257" s="198" t="s">
        <v>794</v>
      </c>
    </row>
    <row r="258" spans="1:65" s="2" customFormat="1" ht="33" customHeight="1">
      <c r="A258" s="33"/>
      <c r="B258" s="34"/>
      <c r="C258" s="186" t="s">
        <v>213</v>
      </c>
      <c r="D258" s="186" t="s">
        <v>138</v>
      </c>
      <c r="E258" s="187" t="s">
        <v>597</v>
      </c>
      <c r="F258" s="188" t="s">
        <v>598</v>
      </c>
      <c r="G258" s="189" t="s">
        <v>152</v>
      </c>
      <c r="H258" s="190">
        <v>40.48</v>
      </c>
      <c r="I258" s="191"/>
      <c r="J258" s="192">
        <f t="shared" si="50"/>
        <v>0</v>
      </c>
      <c r="K258" s="193"/>
      <c r="L258" s="38"/>
      <c r="M258" s="194" t="s">
        <v>1</v>
      </c>
      <c r="N258" s="195" t="s">
        <v>39</v>
      </c>
      <c r="O258" s="70"/>
      <c r="P258" s="196">
        <f t="shared" si="51"/>
        <v>0</v>
      </c>
      <c r="Q258" s="196">
        <v>0.00092</v>
      </c>
      <c r="R258" s="196">
        <f t="shared" si="52"/>
        <v>0.0372416</v>
      </c>
      <c r="S258" s="196">
        <v>0</v>
      </c>
      <c r="T258" s="197">
        <f t="shared" si="53"/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98" t="s">
        <v>340</v>
      </c>
      <c r="AT258" s="198" t="s">
        <v>138</v>
      </c>
      <c r="AU258" s="198" t="s">
        <v>84</v>
      </c>
      <c r="AY258" s="16" t="s">
        <v>134</v>
      </c>
      <c r="BE258" s="199">
        <f t="shared" si="54"/>
        <v>0</v>
      </c>
      <c r="BF258" s="199">
        <f t="shared" si="55"/>
        <v>0</v>
      </c>
      <c r="BG258" s="199">
        <f t="shared" si="56"/>
        <v>0</v>
      </c>
      <c r="BH258" s="199">
        <f t="shared" si="57"/>
        <v>0</v>
      </c>
      <c r="BI258" s="199">
        <f t="shared" si="58"/>
        <v>0</v>
      </c>
      <c r="BJ258" s="16" t="s">
        <v>82</v>
      </c>
      <c r="BK258" s="199">
        <f t="shared" si="59"/>
        <v>0</v>
      </c>
      <c r="BL258" s="16" t="s">
        <v>340</v>
      </c>
      <c r="BM258" s="198" t="s">
        <v>795</v>
      </c>
    </row>
    <row r="259" spans="1:65" s="2" customFormat="1" ht="33" customHeight="1">
      <c r="A259" s="33"/>
      <c r="B259" s="34"/>
      <c r="C259" s="186" t="s">
        <v>217</v>
      </c>
      <c r="D259" s="186" t="s">
        <v>138</v>
      </c>
      <c r="E259" s="187" t="s">
        <v>600</v>
      </c>
      <c r="F259" s="188" t="s">
        <v>601</v>
      </c>
      <c r="G259" s="189" t="s">
        <v>141</v>
      </c>
      <c r="H259" s="190">
        <v>10</v>
      </c>
      <c r="I259" s="191"/>
      <c r="J259" s="192">
        <f t="shared" si="50"/>
        <v>0</v>
      </c>
      <c r="K259" s="193"/>
      <c r="L259" s="38"/>
      <c r="M259" s="194" t="s">
        <v>1</v>
      </c>
      <c r="N259" s="195" t="s">
        <v>39</v>
      </c>
      <c r="O259" s="70"/>
      <c r="P259" s="196">
        <f t="shared" si="51"/>
        <v>0</v>
      </c>
      <c r="Q259" s="196">
        <v>0.001</v>
      </c>
      <c r="R259" s="196">
        <f t="shared" si="52"/>
        <v>0.01</v>
      </c>
      <c r="S259" s="196">
        <v>0</v>
      </c>
      <c r="T259" s="197">
        <f t="shared" si="53"/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98" t="s">
        <v>340</v>
      </c>
      <c r="AT259" s="198" t="s">
        <v>138</v>
      </c>
      <c r="AU259" s="198" t="s">
        <v>84</v>
      </c>
      <c r="AY259" s="16" t="s">
        <v>134</v>
      </c>
      <c r="BE259" s="199">
        <f t="shared" si="54"/>
        <v>0</v>
      </c>
      <c r="BF259" s="199">
        <f t="shared" si="55"/>
        <v>0</v>
      </c>
      <c r="BG259" s="199">
        <f t="shared" si="56"/>
        <v>0</v>
      </c>
      <c r="BH259" s="199">
        <f t="shared" si="57"/>
        <v>0</v>
      </c>
      <c r="BI259" s="199">
        <f t="shared" si="58"/>
        <v>0</v>
      </c>
      <c r="BJ259" s="16" t="s">
        <v>82</v>
      </c>
      <c r="BK259" s="199">
        <f t="shared" si="59"/>
        <v>0</v>
      </c>
      <c r="BL259" s="16" t="s">
        <v>340</v>
      </c>
      <c r="BM259" s="198" t="s">
        <v>796</v>
      </c>
    </row>
    <row r="260" spans="1:65" s="2" customFormat="1" ht="21.75" customHeight="1">
      <c r="A260" s="33"/>
      <c r="B260" s="34"/>
      <c r="C260" s="186" t="s">
        <v>242</v>
      </c>
      <c r="D260" s="186" t="s">
        <v>138</v>
      </c>
      <c r="E260" s="187" t="s">
        <v>604</v>
      </c>
      <c r="F260" s="188" t="s">
        <v>605</v>
      </c>
      <c r="G260" s="189" t="s">
        <v>345</v>
      </c>
      <c r="H260" s="200"/>
      <c r="I260" s="191"/>
      <c r="J260" s="192">
        <f t="shared" si="50"/>
        <v>0</v>
      </c>
      <c r="K260" s="193"/>
      <c r="L260" s="38"/>
      <c r="M260" s="194" t="s">
        <v>1</v>
      </c>
      <c r="N260" s="195" t="s">
        <v>39</v>
      </c>
      <c r="O260" s="70"/>
      <c r="P260" s="196">
        <f t="shared" si="51"/>
        <v>0</v>
      </c>
      <c r="Q260" s="196">
        <v>0</v>
      </c>
      <c r="R260" s="196">
        <f t="shared" si="52"/>
        <v>0</v>
      </c>
      <c r="S260" s="196">
        <v>0</v>
      </c>
      <c r="T260" s="197">
        <f t="shared" si="53"/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98" t="s">
        <v>340</v>
      </c>
      <c r="AT260" s="198" t="s">
        <v>138</v>
      </c>
      <c r="AU260" s="198" t="s">
        <v>84</v>
      </c>
      <c r="AY260" s="16" t="s">
        <v>134</v>
      </c>
      <c r="BE260" s="199">
        <f t="shared" si="54"/>
        <v>0</v>
      </c>
      <c r="BF260" s="199">
        <f t="shared" si="55"/>
        <v>0</v>
      </c>
      <c r="BG260" s="199">
        <f t="shared" si="56"/>
        <v>0</v>
      </c>
      <c r="BH260" s="199">
        <f t="shared" si="57"/>
        <v>0</v>
      </c>
      <c r="BI260" s="199">
        <f t="shared" si="58"/>
        <v>0</v>
      </c>
      <c r="BJ260" s="16" t="s">
        <v>82</v>
      </c>
      <c r="BK260" s="199">
        <f t="shared" si="59"/>
        <v>0</v>
      </c>
      <c r="BL260" s="16" t="s">
        <v>340</v>
      </c>
      <c r="BM260" s="198" t="s">
        <v>797</v>
      </c>
    </row>
    <row r="261" spans="2:63" s="12" customFormat="1" ht="22.8" customHeight="1">
      <c r="B261" s="170"/>
      <c r="C261" s="171"/>
      <c r="D261" s="172" t="s">
        <v>73</v>
      </c>
      <c r="E261" s="184" t="s">
        <v>607</v>
      </c>
      <c r="F261" s="184" t="s">
        <v>608</v>
      </c>
      <c r="G261" s="171"/>
      <c r="H261" s="171"/>
      <c r="I261" s="174"/>
      <c r="J261" s="185">
        <f>BK261</f>
        <v>0</v>
      </c>
      <c r="K261" s="171"/>
      <c r="L261" s="176"/>
      <c r="M261" s="177"/>
      <c r="N261" s="178"/>
      <c r="O261" s="178"/>
      <c r="P261" s="179">
        <f>SUM(P262:P267)</f>
        <v>0</v>
      </c>
      <c r="Q261" s="178"/>
      <c r="R261" s="179">
        <f>SUM(R262:R267)</f>
        <v>1.63875</v>
      </c>
      <c r="S261" s="178"/>
      <c r="T261" s="180">
        <f>SUM(T262:T267)</f>
        <v>0</v>
      </c>
      <c r="AR261" s="181" t="s">
        <v>84</v>
      </c>
      <c r="AT261" s="182" t="s">
        <v>73</v>
      </c>
      <c r="AU261" s="182" t="s">
        <v>82</v>
      </c>
      <c r="AY261" s="181" t="s">
        <v>134</v>
      </c>
      <c r="BK261" s="183">
        <f>SUM(BK262:BK267)</f>
        <v>0</v>
      </c>
    </row>
    <row r="262" spans="1:65" s="2" customFormat="1" ht="33" customHeight="1">
      <c r="A262" s="33"/>
      <c r="B262" s="34"/>
      <c r="C262" s="186" t="s">
        <v>247</v>
      </c>
      <c r="D262" s="186" t="s">
        <v>138</v>
      </c>
      <c r="E262" s="187" t="s">
        <v>610</v>
      </c>
      <c r="F262" s="188" t="s">
        <v>611</v>
      </c>
      <c r="G262" s="189" t="s">
        <v>162</v>
      </c>
      <c r="H262" s="190">
        <v>1900</v>
      </c>
      <c r="I262" s="191"/>
      <c r="J262" s="192">
        <f>ROUND(I262*H262,2)</f>
        <v>0</v>
      </c>
      <c r="K262" s="193"/>
      <c r="L262" s="38"/>
      <c r="M262" s="194" t="s">
        <v>1</v>
      </c>
      <c r="N262" s="195" t="s">
        <v>39</v>
      </c>
      <c r="O262" s="70"/>
      <c r="P262" s="196">
        <f>O262*H262</f>
        <v>0</v>
      </c>
      <c r="Q262" s="196">
        <v>0</v>
      </c>
      <c r="R262" s="196">
        <f>Q262*H262</f>
        <v>0</v>
      </c>
      <c r="S262" s="196">
        <v>0</v>
      </c>
      <c r="T262" s="197">
        <f>S262*H262</f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98" t="s">
        <v>340</v>
      </c>
      <c r="AT262" s="198" t="s">
        <v>138</v>
      </c>
      <c r="AU262" s="198" t="s">
        <v>84</v>
      </c>
      <c r="AY262" s="16" t="s">
        <v>134</v>
      </c>
      <c r="BE262" s="199">
        <f>IF(N262="základní",J262,0)</f>
        <v>0</v>
      </c>
      <c r="BF262" s="199">
        <f>IF(N262="snížená",J262,0)</f>
        <v>0</v>
      </c>
      <c r="BG262" s="199">
        <f>IF(N262="zákl. přenesená",J262,0)</f>
        <v>0</v>
      </c>
      <c r="BH262" s="199">
        <f>IF(N262="sníž. přenesená",J262,0)</f>
        <v>0</v>
      </c>
      <c r="BI262" s="199">
        <f>IF(N262="nulová",J262,0)</f>
        <v>0</v>
      </c>
      <c r="BJ262" s="16" t="s">
        <v>82</v>
      </c>
      <c r="BK262" s="199">
        <f>ROUND(I262*H262,2)</f>
        <v>0</v>
      </c>
      <c r="BL262" s="16" t="s">
        <v>340</v>
      </c>
      <c r="BM262" s="198" t="s">
        <v>798</v>
      </c>
    </row>
    <row r="263" spans="1:65" s="2" customFormat="1" ht="33" customHeight="1">
      <c r="A263" s="33"/>
      <c r="B263" s="34"/>
      <c r="C263" s="201" t="s">
        <v>251</v>
      </c>
      <c r="D263" s="201" t="s">
        <v>358</v>
      </c>
      <c r="E263" s="202" t="s">
        <v>614</v>
      </c>
      <c r="F263" s="203" t="s">
        <v>615</v>
      </c>
      <c r="G263" s="204" t="s">
        <v>162</v>
      </c>
      <c r="H263" s="205">
        <v>2185</v>
      </c>
      <c r="I263" s="206"/>
      <c r="J263" s="207">
        <f>ROUND(I263*H263,2)</f>
        <v>0</v>
      </c>
      <c r="K263" s="208"/>
      <c r="L263" s="209"/>
      <c r="M263" s="210" t="s">
        <v>1</v>
      </c>
      <c r="N263" s="211" t="s">
        <v>39</v>
      </c>
      <c r="O263" s="70"/>
      <c r="P263" s="196">
        <f>O263*H263</f>
        <v>0</v>
      </c>
      <c r="Q263" s="196">
        <v>0.00025</v>
      </c>
      <c r="R263" s="196">
        <f>Q263*H263</f>
        <v>0.54625</v>
      </c>
      <c r="S263" s="196">
        <v>0</v>
      </c>
      <c r="T263" s="197">
        <f>S263*H263</f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198" t="s">
        <v>361</v>
      </c>
      <c r="AT263" s="198" t="s">
        <v>358</v>
      </c>
      <c r="AU263" s="198" t="s">
        <v>84</v>
      </c>
      <c r="AY263" s="16" t="s">
        <v>134</v>
      </c>
      <c r="BE263" s="199">
        <f>IF(N263="základní",J263,0)</f>
        <v>0</v>
      </c>
      <c r="BF263" s="199">
        <f>IF(N263="snížená",J263,0)</f>
        <v>0</v>
      </c>
      <c r="BG263" s="199">
        <f>IF(N263="zákl. přenesená",J263,0)</f>
        <v>0</v>
      </c>
      <c r="BH263" s="199">
        <f>IF(N263="sníž. přenesená",J263,0)</f>
        <v>0</v>
      </c>
      <c r="BI263" s="199">
        <f>IF(N263="nulová",J263,0)</f>
        <v>0</v>
      </c>
      <c r="BJ263" s="16" t="s">
        <v>82</v>
      </c>
      <c r="BK263" s="199">
        <f>ROUND(I263*H263,2)</f>
        <v>0</v>
      </c>
      <c r="BL263" s="16" t="s">
        <v>340</v>
      </c>
      <c r="BM263" s="198" t="s">
        <v>799</v>
      </c>
    </row>
    <row r="264" spans="1:65" s="2" customFormat="1" ht="16.5" customHeight="1">
      <c r="A264" s="33"/>
      <c r="B264" s="34"/>
      <c r="C264" s="186" t="s">
        <v>255</v>
      </c>
      <c r="D264" s="186" t="s">
        <v>138</v>
      </c>
      <c r="E264" s="187" t="s">
        <v>618</v>
      </c>
      <c r="F264" s="188" t="s">
        <v>619</v>
      </c>
      <c r="G264" s="189" t="s">
        <v>162</v>
      </c>
      <c r="H264" s="190">
        <v>1900</v>
      </c>
      <c r="I264" s="191"/>
      <c r="J264" s="192">
        <f>ROUND(I264*H264,2)</f>
        <v>0</v>
      </c>
      <c r="K264" s="193"/>
      <c r="L264" s="38"/>
      <c r="M264" s="194" t="s">
        <v>1</v>
      </c>
      <c r="N264" s="195" t="s">
        <v>39</v>
      </c>
      <c r="O264" s="70"/>
      <c r="P264" s="196">
        <f>O264*H264</f>
        <v>0</v>
      </c>
      <c r="Q264" s="196">
        <v>0</v>
      </c>
      <c r="R264" s="196">
        <f>Q264*H264</f>
        <v>0</v>
      </c>
      <c r="S264" s="196">
        <v>0</v>
      </c>
      <c r="T264" s="197">
        <f>S264*H264</f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98" t="s">
        <v>340</v>
      </c>
      <c r="AT264" s="198" t="s">
        <v>138</v>
      </c>
      <c r="AU264" s="198" t="s">
        <v>84</v>
      </c>
      <c r="AY264" s="16" t="s">
        <v>134</v>
      </c>
      <c r="BE264" s="199">
        <f>IF(N264="základní",J264,0)</f>
        <v>0</v>
      </c>
      <c r="BF264" s="199">
        <f>IF(N264="snížená",J264,0)</f>
        <v>0</v>
      </c>
      <c r="BG264" s="199">
        <f>IF(N264="zákl. přenesená",J264,0)</f>
        <v>0</v>
      </c>
      <c r="BH264" s="199">
        <f>IF(N264="sníž. přenesená",J264,0)</f>
        <v>0</v>
      </c>
      <c r="BI264" s="199">
        <f>IF(N264="nulová",J264,0)</f>
        <v>0</v>
      </c>
      <c r="BJ264" s="16" t="s">
        <v>82</v>
      </c>
      <c r="BK264" s="199">
        <f>ROUND(I264*H264,2)</f>
        <v>0</v>
      </c>
      <c r="BL264" s="16" t="s">
        <v>340</v>
      </c>
      <c r="BM264" s="198" t="s">
        <v>800</v>
      </c>
    </row>
    <row r="265" spans="1:65" s="2" customFormat="1" ht="33" customHeight="1">
      <c r="A265" s="33"/>
      <c r="B265" s="34"/>
      <c r="C265" s="201" t="s">
        <v>234</v>
      </c>
      <c r="D265" s="201" t="s">
        <v>358</v>
      </c>
      <c r="E265" s="202" t="s">
        <v>622</v>
      </c>
      <c r="F265" s="203" t="s">
        <v>623</v>
      </c>
      <c r="G265" s="204" t="s">
        <v>162</v>
      </c>
      <c r="H265" s="205">
        <v>2185</v>
      </c>
      <c r="I265" s="206"/>
      <c r="J265" s="207">
        <f>ROUND(I265*H265,2)</f>
        <v>0</v>
      </c>
      <c r="K265" s="208"/>
      <c r="L265" s="209"/>
      <c r="M265" s="210" t="s">
        <v>1</v>
      </c>
      <c r="N265" s="211" t="s">
        <v>39</v>
      </c>
      <c r="O265" s="70"/>
      <c r="P265" s="196">
        <f>O265*H265</f>
        <v>0</v>
      </c>
      <c r="Q265" s="196">
        <v>0.0005</v>
      </c>
      <c r="R265" s="196">
        <f>Q265*H265</f>
        <v>1.0925</v>
      </c>
      <c r="S265" s="196">
        <v>0</v>
      </c>
      <c r="T265" s="197">
        <f>S265*H265</f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198" t="s">
        <v>361</v>
      </c>
      <c r="AT265" s="198" t="s">
        <v>358</v>
      </c>
      <c r="AU265" s="198" t="s">
        <v>84</v>
      </c>
      <c r="AY265" s="16" t="s">
        <v>134</v>
      </c>
      <c r="BE265" s="199">
        <f>IF(N265="základní",J265,0)</f>
        <v>0</v>
      </c>
      <c r="BF265" s="199">
        <f>IF(N265="snížená",J265,0)</f>
        <v>0</v>
      </c>
      <c r="BG265" s="199">
        <f>IF(N265="zákl. přenesená",J265,0)</f>
        <v>0</v>
      </c>
      <c r="BH265" s="199">
        <f>IF(N265="sníž. přenesená",J265,0)</f>
        <v>0</v>
      </c>
      <c r="BI265" s="199">
        <f>IF(N265="nulová",J265,0)</f>
        <v>0</v>
      </c>
      <c r="BJ265" s="16" t="s">
        <v>82</v>
      </c>
      <c r="BK265" s="199">
        <f>ROUND(I265*H265,2)</f>
        <v>0</v>
      </c>
      <c r="BL265" s="16" t="s">
        <v>340</v>
      </c>
      <c r="BM265" s="198" t="s">
        <v>801</v>
      </c>
    </row>
    <row r="266" spans="2:51" s="13" customFormat="1" ht="12">
      <c r="B266" s="212"/>
      <c r="C266" s="213"/>
      <c r="D266" s="214" t="s">
        <v>363</v>
      </c>
      <c r="E266" s="213"/>
      <c r="F266" s="215" t="s">
        <v>802</v>
      </c>
      <c r="G266" s="213"/>
      <c r="H266" s="216">
        <v>2185</v>
      </c>
      <c r="I266" s="217"/>
      <c r="J266" s="213"/>
      <c r="K266" s="213"/>
      <c r="L266" s="218"/>
      <c r="M266" s="219"/>
      <c r="N266" s="220"/>
      <c r="O266" s="220"/>
      <c r="P266" s="220"/>
      <c r="Q266" s="220"/>
      <c r="R266" s="220"/>
      <c r="S266" s="220"/>
      <c r="T266" s="221"/>
      <c r="AT266" s="222" t="s">
        <v>363</v>
      </c>
      <c r="AU266" s="222" t="s">
        <v>84</v>
      </c>
      <c r="AV266" s="13" t="s">
        <v>84</v>
      </c>
      <c r="AW266" s="13" t="s">
        <v>4</v>
      </c>
      <c r="AX266" s="13" t="s">
        <v>82</v>
      </c>
      <c r="AY266" s="222" t="s">
        <v>134</v>
      </c>
    </row>
    <row r="267" spans="1:65" s="2" customFormat="1" ht="21.75" customHeight="1">
      <c r="A267" s="33"/>
      <c r="B267" s="34"/>
      <c r="C267" s="186" t="s">
        <v>238</v>
      </c>
      <c r="D267" s="186" t="s">
        <v>138</v>
      </c>
      <c r="E267" s="187" t="s">
        <v>627</v>
      </c>
      <c r="F267" s="188" t="s">
        <v>628</v>
      </c>
      <c r="G267" s="189" t="s">
        <v>345</v>
      </c>
      <c r="H267" s="200"/>
      <c r="I267" s="191"/>
      <c r="J267" s="192">
        <f>ROUND(I267*H267,2)</f>
        <v>0</v>
      </c>
      <c r="K267" s="193"/>
      <c r="L267" s="38"/>
      <c r="M267" s="194" t="s">
        <v>1</v>
      </c>
      <c r="N267" s="195" t="s">
        <v>39</v>
      </c>
      <c r="O267" s="70"/>
      <c r="P267" s="196">
        <f>O267*H267</f>
        <v>0</v>
      </c>
      <c r="Q267" s="196">
        <v>0</v>
      </c>
      <c r="R267" s="196">
        <f>Q267*H267</f>
        <v>0</v>
      </c>
      <c r="S267" s="196">
        <v>0</v>
      </c>
      <c r="T267" s="197">
        <f>S267*H267</f>
        <v>0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198" t="s">
        <v>340</v>
      </c>
      <c r="AT267" s="198" t="s">
        <v>138</v>
      </c>
      <c r="AU267" s="198" t="s">
        <v>84</v>
      </c>
      <c r="AY267" s="16" t="s">
        <v>134</v>
      </c>
      <c r="BE267" s="199">
        <f>IF(N267="základní",J267,0)</f>
        <v>0</v>
      </c>
      <c r="BF267" s="199">
        <f>IF(N267="snížená",J267,0)</f>
        <v>0</v>
      </c>
      <c r="BG267" s="199">
        <f>IF(N267="zákl. přenesená",J267,0)</f>
        <v>0</v>
      </c>
      <c r="BH267" s="199">
        <f>IF(N267="sníž. přenesená",J267,0)</f>
        <v>0</v>
      </c>
      <c r="BI267" s="199">
        <f>IF(N267="nulová",J267,0)</f>
        <v>0</v>
      </c>
      <c r="BJ267" s="16" t="s">
        <v>82</v>
      </c>
      <c r="BK267" s="199">
        <f>ROUND(I267*H267,2)</f>
        <v>0</v>
      </c>
      <c r="BL267" s="16" t="s">
        <v>340</v>
      </c>
      <c r="BM267" s="198" t="s">
        <v>803</v>
      </c>
    </row>
    <row r="268" spans="2:63" s="12" customFormat="1" ht="25.95" customHeight="1">
      <c r="B268" s="170"/>
      <c r="C268" s="171"/>
      <c r="D268" s="172" t="s">
        <v>73</v>
      </c>
      <c r="E268" s="173" t="s">
        <v>630</v>
      </c>
      <c r="F268" s="173" t="s">
        <v>631</v>
      </c>
      <c r="G268" s="171"/>
      <c r="H268" s="171"/>
      <c r="I268" s="174"/>
      <c r="J268" s="175">
        <f>BK268</f>
        <v>0</v>
      </c>
      <c r="K268" s="171"/>
      <c r="L268" s="176"/>
      <c r="M268" s="177"/>
      <c r="N268" s="178"/>
      <c r="O268" s="178"/>
      <c r="P268" s="179">
        <f>SUM(P269:P278)</f>
        <v>0</v>
      </c>
      <c r="Q268" s="178"/>
      <c r="R268" s="179">
        <f>SUM(R269:R278)</f>
        <v>0</v>
      </c>
      <c r="S268" s="178"/>
      <c r="T268" s="180">
        <f>SUM(T269:T278)</f>
        <v>0</v>
      </c>
      <c r="AR268" s="181" t="s">
        <v>142</v>
      </c>
      <c r="AT268" s="182" t="s">
        <v>73</v>
      </c>
      <c r="AU268" s="182" t="s">
        <v>74</v>
      </c>
      <c r="AY268" s="181" t="s">
        <v>134</v>
      </c>
      <c r="BK268" s="183">
        <f>SUM(BK269:BK278)</f>
        <v>0</v>
      </c>
    </row>
    <row r="269" spans="1:65" s="2" customFormat="1" ht="21.75" customHeight="1">
      <c r="A269" s="33"/>
      <c r="B269" s="34"/>
      <c r="C269" s="186" t="s">
        <v>221</v>
      </c>
      <c r="D269" s="186" t="s">
        <v>138</v>
      </c>
      <c r="E269" s="187" t="s">
        <v>633</v>
      </c>
      <c r="F269" s="188" t="s">
        <v>634</v>
      </c>
      <c r="G269" s="189" t="s">
        <v>162</v>
      </c>
      <c r="H269" s="190">
        <v>2870</v>
      </c>
      <c r="I269" s="191"/>
      <c r="J269" s="192">
        <f aca="true" t="shared" si="60" ref="J269:J278">ROUND(I269*H269,2)</f>
        <v>0</v>
      </c>
      <c r="K269" s="193"/>
      <c r="L269" s="38"/>
      <c r="M269" s="194" t="s">
        <v>1</v>
      </c>
      <c r="N269" s="195" t="s">
        <v>39</v>
      </c>
      <c r="O269" s="70"/>
      <c r="P269" s="196">
        <f aca="true" t="shared" si="61" ref="P269:P278">O269*H269</f>
        <v>0</v>
      </c>
      <c r="Q269" s="196">
        <v>0</v>
      </c>
      <c r="R269" s="196">
        <f aca="true" t="shared" si="62" ref="R269:R278">Q269*H269</f>
        <v>0</v>
      </c>
      <c r="S269" s="196">
        <v>0</v>
      </c>
      <c r="T269" s="197">
        <f aca="true" t="shared" si="63" ref="T269:T278">S269*H269</f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98" t="s">
        <v>142</v>
      </c>
      <c r="AT269" s="198" t="s">
        <v>138</v>
      </c>
      <c r="AU269" s="198" t="s">
        <v>82</v>
      </c>
      <c r="AY269" s="16" t="s">
        <v>134</v>
      </c>
      <c r="BE269" s="199">
        <f aca="true" t="shared" si="64" ref="BE269:BE278">IF(N269="základní",J269,0)</f>
        <v>0</v>
      </c>
      <c r="BF269" s="199">
        <f aca="true" t="shared" si="65" ref="BF269:BF278">IF(N269="snížená",J269,0)</f>
        <v>0</v>
      </c>
      <c r="BG269" s="199">
        <f aca="true" t="shared" si="66" ref="BG269:BG278">IF(N269="zákl. přenesená",J269,0)</f>
        <v>0</v>
      </c>
      <c r="BH269" s="199">
        <f aca="true" t="shared" si="67" ref="BH269:BH278">IF(N269="sníž. přenesená",J269,0)</f>
        <v>0</v>
      </c>
      <c r="BI269" s="199">
        <f aca="true" t="shared" si="68" ref="BI269:BI278">IF(N269="nulová",J269,0)</f>
        <v>0</v>
      </c>
      <c r="BJ269" s="16" t="s">
        <v>82</v>
      </c>
      <c r="BK269" s="199">
        <f aca="true" t="shared" si="69" ref="BK269:BK278">ROUND(I269*H269,2)</f>
        <v>0</v>
      </c>
      <c r="BL269" s="16" t="s">
        <v>142</v>
      </c>
      <c r="BM269" s="198" t="s">
        <v>804</v>
      </c>
    </row>
    <row r="270" spans="1:65" s="2" customFormat="1" ht="16.5" customHeight="1">
      <c r="A270" s="33"/>
      <c r="B270" s="34"/>
      <c r="C270" s="186" t="s">
        <v>226</v>
      </c>
      <c r="D270" s="186" t="s">
        <v>138</v>
      </c>
      <c r="E270" s="187" t="s">
        <v>637</v>
      </c>
      <c r="F270" s="188" t="s">
        <v>638</v>
      </c>
      <c r="G270" s="189" t="s">
        <v>1</v>
      </c>
      <c r="H270" s="190">
        <v>2870</v>
      </c>
      <c r="I270" s="191"/>
      <c r="J270" s="192">
        <f t="shared" si="60"/>
        <v>0</v>
      </c>
      <c r="K270" s="193"/>
      <c r="L270" s="38"/>
      <c r="M270" s="194" t="s">
        <v>1</v>
      </c>
      <c r="N270" s="195" t="s">
        <v>39</v>
      </c>
      <c r="O270" s="70"/>
      <c r="P270" s="196">
        <f t="shared" si="61"/>
        <v>0</v>
      </c>
      <c r="Q270" s="196">
        <v>0</v>
      </c>
      <c r="R270" s="196">
        <f t="shared" si="62"/>
        <v>0</v>
      </c>
      <c r="S270" s="196">
        <v>0</v>
      </c>
      <c r="T270" s="197">
        <f t="shared" si="63"/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198" t="s">
        <v>142</v>
      </c>
      <c r="AT270" s="198" t="s">
        <v>138</v>
      </c>
      <c r="AU270" s="198" t="s">
        <v>82</v>
      </c>
      <c r="AY270" s="16" t="s">
        <v>134</v>
      </c>
      <c r="BE270" s="199">
        <f t="shared" si="64"/>
        <v>0</v>
      </c>
      <c r="BF270" s="199">
        <f t="shared" si="65"/>
        <v>0</v>
      </c>
      <c r="BG270" s="199">
        <f t="shared" si="66"/>
        <v>0</v>
      </c>
      <c r="BH270" s="199">
        <f t="shared" si="67"/>
        <v>0</v>
      </c>
      <c r="BI270" s="199">
        <f t="shared" si="68"/>
        <v>0</v>
      </c>
      <c r="BJ270" s="16" t="s">
        <v>82</v>
      </c>
      <c r="BK270" s="199">
        <f t="shared" si="69"/>
        <v>0</v>
      </c>
      <c r="BL270" s="16" t="s">
        <v>142</v>
      </c>
      <c r="BM270" s="198" t="s">
        <v>805</v>
      </c>
    </row>
    <row r="271" spans="1:65" s="2" customFormat="1" ht="16.5" customHeight="1">
      <c r="A271" s="33"/>
      <c r="B271" s="34"/>
      <c r="C271" s="186" t="s">
        <v>230</v>
      </c>
      <c r="D271" s="186" t="s">
        <v>138</v>
      </c>
      <c r="E271" s="187" t="s">
        <v>641</v>
      </c>
      <c r="F271" s="188" t="s">
        <v>642</v>
      </c>
      <c r="G271" s="189" t="s">
        <v>162</v>
      </c>
      <c r="H271" s="190">
        <v>1188</v>
      </c>
      <c r="I271" s="191"/>
      <c r="J271" s="192">
        <f t="shared" si="60"/>
        <v>0</v>
      </c>
      <c r="K271" s="193"/>
      <c r="L271" s="38"/>
      <c r="M271" s="194" t="s">
        <v>1</v>
      </c>
      <c r="N271" s="195" t="s">
        <v>39</v>
      </c>
      <c r="O271" s="70"/>
      <c r="P271" s="196">
        <f t="shared" si="61"/>
        <v>0</v>
      </c>
      <c r="Q271" s="196">
        <v>0</v>
      </c>
      <c r="R271" s="196">
        <f t="shared" si="62"/>
        <v>0</v>
      </c>
      <c r="S271" s="196">
        <v>0</v>
      </c>
      <c r="T271" s="197">
        <f t="shared" si="63"/>
        <v>0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198" t="s">
        <v>142</v>
      </c>
      <c r="AT271" s="198" t="s">
        <v>138</v>
      </c>
      <c r="AU271" s="198" t="s">
        <v>82</v>
      </c>
      <c r="AY271" s="16" t="s">
        <v>134</v>
      </c>
      <c r="BE271" s="199">
        <f t="shared" si="64"/>
        <v>0</v>
      </c>
      <c r="BF271" s="199">
        <f t="shared" si="65"/>
        <v>0</v>
      </c>
      <c r="BG271" s="199">
        <f t="shared" si="66"/>
        <v>0</v>
      </c>
      <c r="BH271" s="199">
        <f t="shared" si="67"/>
        <v>0</v>
      </c>
      <c r="BI271" s="199">
        <f t="shared" si="68"/>
        <v>0</v>
      </c>
      <c r="BJ271" s="16" t="s">
        <v>82</v>
      </c>
      <c r="BK271" s="199">
        <f t="shared" si="69"/>
        <v>0</v>
      </c>
      <c r="BL271" s="16" t="s">
        <v>142</v>
      </c>
      <c r="BM271" s="198" t="s">
        <v>806</v>
      </c>
    </row>
    <row r="272" spans="1:65" s="2" customFormat="1" ht="16.5" customHeight="1">
      <c r="A272" s="33"/>
      <c r="B272" s="34"/>
      <c r="C272" s="186" t="s">
        <v>259</v>
      </c>
      <c r="D272" s="186" t="s">
        <v>138</v>
      </c>
      <c r="E272" s="187" t="s">
        <v>645</v>
      </c>
      <c r="F272" s="188" t="s">
        <v>646</v>
      </c>
      <c r="G272" s="189" t="s">
        <v>162</v>
      </c>
      <c r="H272" s="190">
        <v>2870</v>
      </c>
      <c r="I272" s="191"/>
      <c r="J272" s="192">
        <f t="shared" si="60"/>
        <v>0</v>
      </c>
      <c r="K272" s="193"/>
      <c r="L272" s="38"/>
      <c r="M272" s="194" t="s">
        <v>1</v>
      </c>
      <c r="N272" s="195" t="s">
        <v>39</v>
      </c>
      <c r="O272" s="70"/>
      <c r="P272" s="196">
        <f t="shared" si="61"/>
        <v>0</v>
      </c>
      <c r="Q272" s="196">
        <v>0</v>
      </c>
      <c r="R272" s="196">
        <f t="shared" si="62"/>
        <v>0</v>
      </c>
      <c r="S272" s="196">
        <v>0</v>
      </c>
      <c r="T272" s="197">
        <f t="shared" si="63"/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198" t="s">
        <v>142</v>
      </c>
      <c r="AT272" s="198" t="s">
        <v>138</v>
      </c>
      <c r="AU272" s="198" t="s">
        <v>82</v>
      </c>
      <c r="AY272" s="16" t="s">
        <v>134</v>
      </c>
      <c r="BE272" s="199">
        <f t="shared" si="64"/>
        <v>0</v>
      </c>
      <c r="BF272" s="199">
        <f t="shared" si="65"/>
        <v>0</v>
      </c>
      <c r="BG272" s="199">
        <f t="shared" si="66"/>
        <v>0</v>
      </c>
      <c r="BH272" s="199">
        <f t="shared" si="67"/>
        <v>0</v>
      </c>
      <c r="BI272" s="199">
        <f t="shared" si="68"/>
        <v>0</v>
      </c>
      <c r="BJ272" s="16" t="s">
        <v>82</v>
      </c>
      <c r="BK272" s="199">
        <f t="shared" si="69"/>
        <v>0</v>
      </c>
      <c r="BL272" s="16" t="s">
        <v>142</v>
      </c>
      <c r="BM272" s="198" t="s">
        <v>807</v>
      </c>
    </row>
    <row r="273" spans="1:65" s="2" customFormat="1" ht="21.75" customHeight="1">
      <c r="A273" s="33"/>
      <c r="B273" s="34"/>
      <c r="C273" s="186" t="s">
        <v>263</v>
      </c>
      <c r="D273" s="186" t="s">
        <v>138</v>
      </c>
      <c r="E273" s="187" t="s">
        <v>649</v>
      </c>
      <c r="F273" s="188" t="s">
        <v>650</v>
      </c>
      <c r="G273" s="189" t="s">
        <v>152</v>
      </c>
      <c r="H273" s="190">
        <v>270</v>
      </c>
      <c r="I273" s="191"/>
      <c r="J273" s="192">
        <f t="shared" si="60"/>
        <v>0</v>
      </c>
      <c r="K273" s="193"/>
      <c r="L273" s="38"/>
      <c r="M273" s="194" t="s">
        <v>1</v>
      </c>
      <c r="N273" s="195" t="s">
        <v>39</v>
      </c>
      <c r="O273" s="70"/>
      <c r="P273" s="196">
        <f t="shared" si="61"/>
        <v>0</v>
      </c>
      <c r="Q273" s="196">
        <v>0</v>
      </c>
      <c r="R273" s="196">
        <f t="shared" si="62"/>
        <v>0</v>
      </c>
      <c r="S273" s="196">
        <v>0</v>
      </c>
      <c r="T273" s="197">
        <f t="shared" si="63"/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98" t="s">
        <v>142</v>
      </c>
      <c r="AT273" s="198" t="s">
        <v>138</v>
      </c>
      <c r="AU273" s="198" t="s">
        <v>82</v>
      </c>
      <c r="AY273" s="16" t="s">
        <v>134</v>
      </c>
      <c r="BE273" s="199">
        <f t="shared" si="64"/>
        <v>0</v>
      </c>
      <c r="BF273" s="199">
        <f t="shared" si="65"/>
        <v>0</v>
      </c>
      <c r="BG273" s="199">
        <f t="shared" si="66"/>
        <v>0</v>
      </c>
      <c r="BH273" s="199">
        <f t="shared" si="67"/>
        <v>0</v>
      </c>
      <c r="BI273" s="199">
        <f t="shared" si="68"/>
        <v>0</v>
      </c>
      <c r="BJ273" s="16" t="s">
        <v>82</v>
      </c>
      <c r="BK273" s="199">
        <f t="shared" si="69"/>
        <v>0</v>
      </c>
      <c r="BL273" s="16" t="s">
        <v>142</v>
      </c>
      <c r="BM273" s="198" t="s">
        <v>808</v>
      </c>
    </row>
    <row r="274" spans="1:65" s="2" customFormat="1" ht="21.75" customHeight="1">
      <c r="A274" s="33"/>
      <c r="B274" s="34"/>
      <c r="C274" s="186" t="s">
        <v>279</v>
      </c>
      <c r="D274" s="186" t="s">
        <v>138</v>
      </c>
      <c r="E274" s="187" t="s">
        <v>653</v>
      </c>
      <c r="F274" s="188" t="s">
        <v>809</v>
      </c>
      <c r="G274" s="189" t="s">
        <v>147</v>
      </c>
      <c r="H274" s="190">
        <v>0.54</v>
      </c>
      <c r="I274" s="191"/>
      <c r="J274" s="192">
        <f t="shared" si="60"/>
        <v>0</v>
      </c>
      <c r="K274" s="193"/>
      <c r="L274" s="38"/>
      <c r="M274" s="194" t="s">
        <v>1</v>
      </c>
      <c r="N274" s="195" t="s">
        <v>39</v>
      </c>
      <c r="O274" s="70"/>
      <c r="P274" s="196">
        <f t="shared" si="61"/>
        <v>0</v>
      </c>
      <c r="Q274" s="196">
        <v>0</v>
      </c>
      <c r="R274" s="196">
        <f t="shared" si="62"/>
        <v>0</v>
      </c>
      <c r="S274" s="196">
        <v>0</v>
      </c>
      <c r="T274" s="197">
        <f t="shared" si="63"/>
        <v>0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198" t="s">
        <v>142</v>
      </c>
      <c r="AT274" s="198" t="s">
        <v>138</v>
      </c>
      <c r="AU274" s="198" t="s">
        <v>82</v>
      </c>
      <c r="AY274" s="16" t="s">
        <v>134</v>
      </c>
      <c r="BE274" s="199">
        <f t="shared" si="64"/>
        <v>0</v>
      </c>
      <c r="BF274" s="199">
        <f t="shared" si="65"/>
        <v>0</v>
      </c>
      <c r="BG274" s="199">
        <f t="shared" si="66"/>
        <v>0</v>
      </c>
      <c r="BH274" s="199">
        <f t="shared" si="67"/>
        <v>0</v>
      </c>
      <c r="BI274" s="199">
        <f t="shared" si="68"/>
        <v>0</v>
      </c>
      <c r="BJ274" s="16" t="s">
        <v>82</v>
      </c>
      <c r="BK274" s="199">
        <f t="shared" si="69"/>
        <v>0</v>
      </c>
      <c r="BL274" s="16" t="s">
        <v>142</v>
      </c>
      <c r="BM274" s="198" t="s">
        <v>810</v>
      </c>
    </row>
    <row r="275" spans="1:65" s="2" customFormat="1" ht="33" customHeight="1">
      <c r="A275" s="33"/>
      <c r="B275" s="34"/>
      <c r="C275" s="186" t="s">
        <v>283</v>
      </c>
      <c r="D275" s="186" t="s">
        <v>138</v>
      </c>
      <c r="E275" s="187" t="s">
        <v>657</v>
      </c>
      <c r="F275" s="188" t="s">
        <v>658</v>
      </c>
      <c r="G275" s="189" t="s">
        <v>398</v>
      </c>
      <c r="H275" s="190">
        <v>2.9</v>
      </c>
      <c r="I275" s="191"/>
      <c r="J275" s="192">
        <f t="shared" si="60"/>
        <v>0</v>
      </c>
      <c r="K275" s="193"/>
      <c r="L275" s="38"/>
      <c r="M275" s="194" t="s">
        <v>1</v>
      </c>
      <c r="N275" s="195" t="s">
        <v>39</v>
      </c>
      <c r="O275" s="70"/>
      <c r="P275" s="196">
        <f t="shared" si="61"/>
        <v>0</v>
      </c>
      <c r="Q275" s="196">
        <v>0</v>
      </c>
      <c r="R275" s="196">
        <f t="shared" si="62"/>
        <v>0</v>
      </c>
      <c r="S275" s="196">
        <v>0</v>
      </c>
      <c r="T275" s="197">
        <f t="shared" si="63"/>
        <v>0</v>
      </c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R275" s="198" t="s">
        <v>142</v>
      </c>
      <c r="AT275" s="198" t="s">
        <v>138</v>
      </c>
      <c r="AU275" s="198" t="s">
        <v>82</v>
      </c>
      <c r="AY275" s="16" t="s">
        <v>134</v>
      </c>
      <c r="BE275" s="199">
        <f t="shared" si="64"/>
        <v>0</v>
      </c>
      <c r="BF275" s="199">
        <f t="shared" si="65"/>
        <v>0</v>
      </c>
      <c r="BG275" s="199">
        <f t="shared" si="66"/>
        <v>0</v>
      </c>
      <c r="BH275" s="199">
        <f t="shared" si="67"/>
        <v>0</v>
      </c>
      <c r="BI275" s="199">
        <f t="shared" si="68"/>
        <v>0</v>
      </c>
      <c r="BJ275" s="16" t="s">
        <v>82</v>
      </c>
      <c r="BK275" s="199">
        <f t="shared" si="69"/>
        <v>0</v>
      </c>
      <c r="BL275" s="16" t="s">
        <v>142</v>
      </c>
      <c r="BM275" s="198" t="s">
        <v>811</v>
      </c>
    </row>
    <row r="276" spans="1:65" s="2" customFormat="1" ht="21.75" customHeight="1">
      <c r="A276" s="33"/>
      <c r="B276" s="34"/>
      <c r="C276" s="186" t="s">
        <v>288</v>
      </c>
      <c r="D276" s="186" t="s">
        <v>138</v>
      </c>
      <c r="E276" s="187" t="s">
        <v>661</v>
      </c>
      <c r="F276" s="188" t="s">
        <v>662</v>
      </c>
      <c r="G276" s="189" t="s">
        <v>398</v>
      </c>
      <c r="H276" s="190">
        <v>2.9</v>
      </c>
      <c r="I276" s="191"/>
      <c r="J276" s="192">
        <f t="shared" si="60"/>
        <v>0</v>
      </c>
      <c r="K276" s="193"/>
      <c r="L276" s="38"/>
      <c r="M276" s="194" t="s">
        <v>1</v>
      </c>
      <c r="N276" s="195" t="s">
        <v>39</v>
      </c>
      <c r="O276" s="70"/>
      <c r="P276" s="196">
        <f t="shared" si="61"/>
        <v>0</v>
      </c>
      <c r="Q276" s="196">
        <v>0</v>
      </c>
      <c r="R276" s="196">
        <f t="shared" si="62"/>
        <v>0</v>
      </c>
      <c r="S276" s="196">
        <v>0</v>
      </c>
      <c r="T276" s="197">
        <f t="shared" si="63"/>
        <v>0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198" t="s">
        <v>142</v>
      </c>
      <c r="AT276" s="198" t="s">
        <v>138</v>
      </c>
      <c r="AU276" s="198" t="s">
        <v>82</v>
      </c>
      <c r="AY276" s="16" t="s">
        <v>134</v>
      </c>
      <c r="BE276" s="199">
        <f t="shared" si="64"/>
        <v>0</v>
      </c>
      <c r="BF276" s="199">
        <f t="shared" si="65"/>
        <v>0</v>
      </c>
      <c r="BG276" s="199">
        <f t="shared" si="66"/>
        <v>0</v>
      </c>
      <c r="BH276" s="199">
        <f t="shared" si="67"/>
        <v>0</v>
      </c>
      <c r="BI276" s="199">
        <f t="shared" si="68"/>
        <v>0</v>
      </c>
      <c r="BJ276" s="16" t="s">
        <v>82</v>
      </c>
      <c r="BK276" s="199">
        <f t="shared" si="69"/>
        <v>0</v>
      </c>
      <c r="BL276" s="16" t="s">
        <v>142</v>
      </c>
      <c r="BM276" s="198" t="s">
        <v>812</v>
      </c>
    </row>
    <row r="277" spans="1:65" s="2" customFormat="1" ht="21.75" customHeight="1">
      <c r="A277" s="33"/>
      <c r="B277" s="34"/>
      <c r="C277" s="186" t="s">
        <v>292</v>
      </c>
      <c r="D277" s="186" t="s">
        <v>138</v>
      </c>
      <c r="E277" s="187" t="s">
        <v>665</v>
      </c>
      <c r="F277" s="188" t="s">
        <v>666</v>
      </c>
      <c r="G277" s="189" t="s">
        <v>398</v>
      </c>
      <c r="H277" s="190">
        <v>58</v>
      </c>
      <c r="I277" s="191"/>
      <c r="J277" s="192">
        <f t="shared" si="60"/>
        <v>0</v>
      </c>
      <c r="K277" s="193"/>
      <c r="L277" s="38"/>
      <c r="M277" s="194" t="s">
        <v>1</v>
      </c>
      <c r="N277" s="195" t="s">
        <v>39</v>
      </c>
      <c r="O277" s="70"/>
      <c r="P277" s="196">
        <f t="shared" si="61"/>
        <v>0</v>
      </c>
      <c r="Q277" s="196">
        <v>0</v>
      </c>
      <c r="R277" s="196">
        <f t="shared" si="62"/>
        <v>0</v>
      </c>
      <c r="S277" s="196">
        <v>0</v>
      </c>
      <c r="T277" s="197">
        <f t="shared" si="63"/>
        <v>0</v>
      </c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R277" s="198" t="s">
        <v>142</v>
      </c>
      <c r="AT277" s="198" t="s">
        <v>138</v>
      </c>
      <c r="AU277" s="198" t="s">
        <v>82</v>
      </c>
      <c r="AY277" s="16" t="s">
        <v>134</v>
      </c>
      <c r="BE277" s="199">
        <f t="shared" si="64"/>
        <v>0</v>
      </c>
      <c r="BF277" s="199">
        <f t="shared" si="65"/>
        <v>0</v>
      </c>
      <c r="BG277" s="199">
        <f t="shared" si="66"/>
        <v>0</v>
      </c>
      <c r="BH277" s="199">
        <f t="shared" si="67"/>
        <v>0</v>
      </c>
      <c r="BI277" s="199">
        <f t="shared" si="68"/>
        <v>0</v>
      </c>
      <c r="BJ277" s="16" t="s">
        <v>82</v>
      </c>
      <c r="BK277" s="199">
        <f t="shared" si="69"/>
        <v>0</v>
      </c>
      <c r="BL277" s="16" t="s">
        <v>142</v>
      </c>
      <c r="BM277" s="198" t="s">
        <v>813</v>
      </c>
    </row>
    <row r="278" spans="1:65" s="2" customFormat="1" ht="33" customHeight="1">
      <c r="A278" s="33"/>
      <c r="B278" s="34"/>
      <c r="C278" s="186" t="s">
        <v>269</v>
      </c>
      <c r="D278" s="186" t="s">
        <v>138</v>
      </c>
      <c r="E278" s="187" t="s">
        <v>669</v>
      </c>
      <c r="F278" s="188" t="s">
        <v>670</v>
      </c>
      <c r="G278" s="189" t="s">
        <v>398</v>
      </c>
      <c r="H278" s="190">
        <v>2.9</v>
      </c>
      <c r="I278" s="191"/>
      <c r="J278" s="192">
        <f t="shared" si="60"/>
        <v>0</v>
      </c>
      <c r="K278" s="193"/>
      <c r="L278" s="38"/>
      <c r="M278" s="235" t="s">
        <v>1</v>
      </c>
      <c r="N278" s="236" t="s">
        <v>39</v>
      </c>
      <c r="O278" s="237"/>
      <c r="P278" s="238">
        <f t="shared" si="61"/>
        <v>0</v>
      </c>
      <c r="Q278" s="238">
        <v>0</v>
      </c>
      <c r="R278" s="238">
        <f t="shared" si="62"/>
        <v>0</v>
      </c>
      <c r="S278" s="238">
        <v>0</v>
      </c>
      <c r="T278" s="239">
        <f t="shared" si="63"/>
        <v>0</v>
      </c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R278" s="198" t="s">
        <v>142</v>
      </c>
      <c r="AT278" s="198" t="s">
        <v>138</v>
      </c>
      <c r="AU278" s="198" t="s">
        <v>82</v>
      </c>
      <c r="AY278" s="16" t="s">
        <v>134</v>
      </c>
      <c r="BE278" s="199">
        <f t="shared" si="64"/>
        <v>0</v>
      </c>
      <c r="BF278" s="199">
        <f t="shared" si="65"/>
        <v>0</v>
      </c>
      <c r="BG278" s="199">
        <f t="shared" si="66"/>
        <v>0</v>
      </c>
      <c r="BH278" s="199">
        <f t="shared" si="67"/>
        <v>0</v>
      </c>
      <c r="BI278" s="199">
        <f t="shared" si="68"/>
        <v>0</v>
      </c>
      <c r="BJ278" s="16" t="s">
        <v>82</v>
      </c>
      <c r="BK278" s="199">
        <f t="shared" si="69"/>
        <v>0</v>
      </c>
      <c r="BL278" s="16" t="s">
        <v>142</v>
      </c>
      <c r="BM278" s="198" t="s">
        <v>814</v>
      </c>
    </row>
    <row r="279" spans="1:31" s="2" customFormat="1" ht="6.9" customHeight="1">
      <c r="A279" s="33"/>
      <c r="B279" s="53"/>
      <c r="C279" s="54"/>
      <c r="D279" s="54"/>
      <c r="E279" s="54"/>
      <c r="F279" s="54"/>
      <c r="G279" s="54"/>
      <c r="H279" s="54"/>
      <c r="I279" s="54"/>
      <c r="J279" s="54"/>
      <c r="K279" s="54"/>
      <c r="L279" s="38"/>
      <c r="M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</row>
  </sheetData>
  <sheetProtection algorithmName="SHA-512" hashValue="yqHBjGQ7sFFCN0ElRiqMcsmK9GY7++1a/XupF4K+T0vYrnYcS1uR3u4MVHWCruw5fd41YLqFlysQjYDoq1uVLw==" saltValue="vhwku2XYOzHVlc2lUykqVFZJ+tSC6NoZNGnZlp879qG9VvMZfImuDGX0fkHB41sFFQOfHacG8eGr2uQnYieaQQ==" spinCount="100000" sheet="1" objects="1" scenarios="1" formatColumns="0" formatRows="0" autoFilter="0"/>
  <autoFilter ref="C132:K278"/>
  <mergeCells count="9">
    <mergeCell ref="E87:H87"/>
    <mergeCell ref="E123:H123"/>
    <mergeCell ref="E125:H12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26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AT2" s="16" t="s">
        <v>90</v>
      </c>
    </row>
    <row r="3" spans="2:46" s="1" customFormat="1" ht="6.9" customHeight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9"/>
      <c r="AT3" s="16" t="s">
        <v>84</v>
      </c>
    </row>
    <row r="4" spans="2:46" s="1" customFormat="1" ht="24.9" customHeight="1">
      <c r="B4" s="19"/>
      <c r="D4" s="109" t="s">
        <v>94</v>
      </c>
      <c r="L4" s="19"/>
      <c r="M4" s="110" t="s">
        <v>10</v>
      </c>
      <c r="AT4" s="16" t="s">
        <v>4</v>
      </c>
    </row>
    <row r="5" spans="2:12" s="1" customFormat="1" ht="6.9" customHeight="1">
      <c r="B5" s="19"/>
      <c r="L5" s="19"/>
    </row>
    <row r="6" spans="2:12" s="1" customFormat="1" ht="12" customHeight="1">
      <c r="B6" s="19"/>
      <c r="D6" s="111" t="s">
        <v>16</v>
      </c>
      <c r="L6" s="19"/>
    </row>
    <row r="7" spans="2:12" s="1" customFormat="1" ht="16.5" customHeight="1">
      <c r="B7" s="19"/>
      <c r="E7" s="286" t="str">
        <f>'Rekapitulace stavby'!K6</f>
        <v>SŠ Albrechtova Český Těšín</v>
      </c>
      <c r="F7" s="287"/>
      <c r="G7" s="287"/>
      <c r="H7" s="287"/>
      <c r="L7" s="19"/>
    </row>
    <row r="8" spans="1:31" s="2" customFormat="1" ht="12" customHeight="1">
      <c r="A8" s="33"/>
      <c r="B8" s="38"/>
      <c r="C8" s="33"/>
      <c r="D8" s="111" t="s">
        <v>95</v>
      </c>
      <c r="E8" s="33"/>
      <c r="F8" s="33"/>
      <c r="G8" s="33"/>
      <c r="H8" s="33"/>
      <c r="I8" s="3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8"/>
      <c r="C9" s="33"/>
      <c r="D9" s="33"/>
      <c r="E9" s="288" t="s">
        <v>815</v>
      </c>
      <c r="F9" s="289"/>
      <c r="G9" s="289"/>
      <c r="H9" s="289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11" t="s">
        <v>18</v>
      </c>
      <c r="E11" s="33"/>
      <c r="F11" s="112" t="s">
        <v>1</v>
      </c>
      <c r="G11" s="33"/>
      <c r="H11" s="33"/>
      <c r="I11" s="111" t="s">
        <v>19</v>
      </c>
      <c r="J11" s="112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11" t="s">
        <v>20</v>
      </c>
      <c r="E12" s="33"/>
      <c r="F12" s="112" t="s">
        <v>21</v>
      </c>
      <c r="G12" s="33"/>
      <c r="H12" s="33"/>
      <c r="I12" s="111" t="s">
        <v>22</v>
      </c>
      <c r="J12" s="113" t="str">
        <f>'Rekapitulace stavby'!AN8</f>
        <v>26. 4. 2021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8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11" t="s">
        <v>24</v>
      </c>
      <c r="E14" s="33"/>
      <c r="F14" s="33"/>
      <c r="G14" s="33"/>
      <c r="H14" s="33"/>
      <c r="I14" s="111" t="s">
        <v>25</v>
      </c>
      <c r="J14" s="112" t="s">
        <v>1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12" t="s">
        <v>26</v>
      </c>
      <c r="F15" s="33"/>
      <c r="G15" s="33"/>
      <c r="H15" s="33"/>
      <c r="I15" s="111" t="s">
        <v>27</v>
      </c>
      <c r="J15" s="112" t="s">
        <v>1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11" t="s">
        <v>28</v>
      </c>
      <c r="E17" s="33"/>
      <c r="F17" s="33"/>
      <c r="G17" s="33"/>
      <c r="H17" s="33"/>
      <c r="I17" s="111" t="s">
        <v>25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290" t="str">
        <f>'Rekapitulace stavby'!E14</f>
        <v>Vyplň údaj</v>
      </c>
      <c r="F18" s="291"/>
      <c r="G18" s="291"/>
      <c r="H18" s="291"/>
      <c r="I18" s="111" t="s">
        <v>27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11" t="s">
        <v>30</v>
      </c>
      <c r="E20" s="33"/>
      <c r="F20" s="33"/>
      <c r="G20" s="33"/>
      <c r="H20" s="33"/>
      <c r="I20" s="111" t="s">
        <v>25</v>
      </c>
      <c r="J20" s="112" t="str">
        <f>IF('Rekapitulace stavby'!AN16="","",'Rekapitulace stavby'!AN16)</f>
        <v/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12" t="str">
        <f>IF('Rekapitulace stavby'!E17="","",'Rekapitulace stavby'!E17)</f>
        <v xml:space="preserve"> </v>
      </c>
      <c r="F21" s="33"/>
      <c r="G21" s="33"/>
      <c r="H21" s="33"/>
      <c r="I21" s="111" t="s">
        <v>27</v>
      </c>
      <c r="J21" s="112" t="str">
        <f>IF('Rekapitulace stavby'!AN17="","",'Rekapitulace stavby'!AN17)</f>
        <v/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11" t="s">
        <v>32</v>
      </c>
      <c r="E23" s="33"/>
      <c r="F23" s="33"/>
      <c r="G23" s="33"/>
      <c r="H23" s="33"/>
      <c r="I23" s="111" t="s">
        <v>25</v>
      </c>
      <c r="J23" s="112" t="str">
        <f>IF('Rekapitulace stavby'!AN19="","",'Rekapitulace stavby'!AN19)</f>
        <v/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12" t="str">
        <f>IF('Rekapitulace stavby'!E20="","",'Rekapitulace stavby'!E20)</f>
        <v xml:space="preserve"> </v>
      </c>
      <c r="F24" s="33"/>
      <c r="G24" s="33"/>
      <c r="H24" s="33"/>
      <c r="I24" s="111" t="s">
        <v>27</v>
      </c>
      <c r="J24" s="112" t="str">
        <f>IF('Rekapitulace stavby'!AN20="","",'Rekapitulace stavby'!AN20)</f>
        <v/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11" t="s">
        <v>33</v>
      </c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4"/>
      <c r="B27" s="115"/>
      <c r="C27" s="114"/>
      <c r="D27" s="114"/>
      <c r="E27" s="292" t="s">
        <v>1</v>
      </c>
      <c r="F27" s="292"/>
      <c r="G27" s="292"/>
      <c r="H27" s="292"/>
      <c r="I27" s="114"/>
      <c r="J27" s="114"/>
      <c r="K27" s="114"/>
      <c r="L27" s="116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2" customFormat="1" ht="6.9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8"/>
      <c r="C29" s="33"/>
      <c r="D29" s="117"/>
      <c r="E29" s="117"/>
      <c r="F29" s="117"/>
      <c r="G29" s="117"/>
      <c r="H29" s="117"/>
      <c r="I29" s="117"/>
      <c r="J29" s="117"/>
      <c r="K29" s="117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8" t="s">
        <v>34</v>
      </c>
      <c r="E30" s="33"/>
      <c r="F30" s="33"/>
      <c r="G30" s="33"/>
      <c r="H30" s="33"/>
      <c r="I30" s="33"/>
      <c r="J30" s="119">
        <f>ROUND(J132,2)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8"/>
      <c r="C31" s="33"/>
      <c r="D31" s="117"/>
      <c r="E31" s="117"/>
      <c r="F31" s="117"/>
      <c r="G31" s="117"/>
      <c r="H31" s="117"/>
      <c r="I31" s="117"/>
      <c r="J31" s="117"/>
      <c r="K31" s="117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8"/>
      <c r="C32" s="33"/>
      <c r="D32" s="33"/>
      <c r="E32" s="33"/>
      <c r="F32" s="120" t="s">
        <v>36</v>
      </c>
      <c r="G32" s="33"/>
      <c r="H32" s="33"/>
      <c r="I32" s="120" t="s">
        <v>35</v>
      </c>
      <c r="J32" s="120" t="s">
        <v>37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8"/>
      <c r="C33" s="33"/>
      <c r="D33" s="121" t="s">
        <v>38</v>
      </c>
      <c r="E33" s="111" t="s">
        <v>39</v>
      </c>
      <c r="F33" s="122">
        <f>ROUND((SUM(BE132:BE268)),2)</f>
        <v>0</v>
      </c>
      <c r="G33" s="33"/>
      <c r="H33" s="33"/>
      <c r="I33" s="123">
        <v>0.21</v>
      </c>
      <c r="J33" s="122">
        <f>ROUND(((SUM(BE132:BE268))*I33),2)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8"/>
      <c r="C34" s="33"/>
      <c r="D34" s="33"/>
      <c r="E34" s="111" t="s">
        <v>40</v>
      </c>
      <c r="F34" s="122">
        <f>ROUND((SUM(BF132:BF268)),2)</f>
        <v>0</v>
      </c>
      <c r="G34" s="33"/>
      <c r="H34" s="33"/>
      <c r="I34" s="123">
        <v>0.15</v>
      </c>
      <c r="J34" s="122">
        <f>ROUND(((SUM(BF132:BF268))*I34),2)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8"/>
      <c r="C35" s="33"/>
      <c r="D35" s="33"/>
      <c r="E35" s="111" t="s">
        <v>41</v>
      </c>
      <c r="F35" s="122">
        <f>ROUND((SUM(BG132:BG268)),2)</f>
        <v>0</v>
      </c>
      <c r="G35" s="33"/>
      <c r="H35" s="33"/>
      <c r="I35" s="123">
        <v>0.21</v>
      </c>
      <c r="J35" s="122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8"/>
      <c r="C36" s="33"/>
      <c r="D36" s="33"/>
      <c r="E36" s="111" t="s">
        <v>42</v>
      </c>
      <c r="F36" s="122">
        <f>ROUND((SUM(BH132:BH268)),2)</f>
        <v>0</v>
      </c>
      <c r="G36" s="33"/>
      <c r="H36" s="33"/>
      <c r="I36" s="123">
        <v>0.15</v>
      </c>
      <c r="J36" s="122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8"/>
      <c r="C37" s="33"/>
      <c r="D37" s="33"/>
      <c r="E37" s="111" t="s">
        <v>43</v>
      </c>
      <c r="F37" s="122">
        <f>ROUND((SUM(BI132:BI268)),2)</f>
        <v>0</v>
      </c>
      <c r="G37" s="33"/>
      <c r="H37" s="33"/>
      <c r="I37" s="123">
        <v>0</v>
      </c>
      <c r="J37" s="122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24"/>
      <c r="D39" s="125" t="s">
        <v>44</v>
      </c>
      <c r="E39" s="126"/>
      <c r="F39" s="126"/>
      <c r="G39" s="127" t="s">
        <v>45</v>
      </c>
      <c r="H39" s="128" t="s">
        <v>46</v>
      </c>
      <c r="I39" s="126"/>
      <c r="J39" s="129">
        <f>SUM(J30:J37)</f>
        <v>0</v>
      </c>
      <c r="K39" s="130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50"/>
      <c r="D50" s="131" t="s">
        <v>47</v>
      </c>
      <c r="E50" s="132"/>
      <c r="F50" s="132"/>
      <c r="G50" s="131" t="s">
        <v>48</v>
      </c>
      <c r="H50" s="132"/>
      <c r="I50" s="132"/>
      <c r="J50" s="132"/>
      <c r="K50" s="132"/>
      <c r="L50" s="50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3.2">
      <c r="A61" s="33"/>
      <c r="B61" s="38"/>
      <c r="C61" s="33"/>
      <c r="D61" s="133" t="s">
        <v>49</v>
      </c>
      <c r="E61" s="134"/>
      <c r="F61" s="135" t="s">
        <v>50</v>
      </c>
      <c r="G61" s="133" t="s">
        <v>49</v>
      </c>
      <c r="H61" s="134"/>
      <c r="I61" s="134"/>
      <c r="J61" s="136" t="s">
        <v>50</v>
      </c>
      <c r="K61" s="134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3.2">
      <c r="A65" s="33"/>
      <c r="B65" s="38"/>
      <c r="C65" s="33"/>
      <c r="D65" s="131" t="s">
        <v>51</v>
      </c>
      <c r="E65" s="137"/>
      <c r="F65" s="137"/>
      <c r="G65" s="131" t="s">
        <v>52</v>
      </c>
      <c r="H65" s="137"/>
      <c r="I65" s="137"/>
      <c r="J65" s="137"/>
      <c r="K65" s="13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3.2">
      <c r="A76" s="33"/>
      <c r="B76" s="38"/>
      <c r="C76" s="33"/>
      <c r="D76" s="133" t="s">
        <v>49</v>
      </c>
      <c r="E76" s="134"/>
      <c r="F76" s="135" t="s">
        <v>50</v>
      </c>
      <c r="G76" s="133" t="s">
        <v>49</v>
      </c>
      <c r="H76" s="134"/>
      <c r="I76" s="134"/>
      <c r="J76" s="136" t="s">
        <v>50</v>
      </c>
      <c r="K76" s="134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138"/>
      <c r="C77" s="139"/>
      <c r="D77" s="139"/>
      <c r="E77" s="139"/>
      <c r="F77" s="139"/>
      <c r="G77" s="139"/>
      <c r="H77" s="139"/>
      <c r="I77" s="139"/>
      <c r="J77" s="139"/>
      <c r="K77" s="139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" customHeight="1">
      <c r="A81" s="33"/>
      <c r="B81" s="140"/>
      <c r="C81" s="141"/>
      <c r="D81" s="141"/>
      <c r="E81" s="141"/>
      <c r="F81" s="141"/>
      <c r="G81" s="141"/>
      <c r="H81" s="141"/>
      <c r="I81" s="141"/>
      <c r="J81" s="141"/>
      <c r="K81" s="141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" customHeight="1">
      <c r="A82" s="33"/>
      <c r="B82" s="34"/>
      <c r="C82" s="22" t="s">
        <v>97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284" t="str">
        <f>E7</f>
        <v>SŠ Albrechtova Český Těšín</v>
      </c>
      <c r="F85" s="285"/>
      <c r="G85" s="285"/>
      <c r="H85" s="285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95</v>
      </c>
      <c r="D86" s="35"/>
      <c r="E86" s="35"/>
      <c r="F86" s="35"/>
      <c r="G86" s="35"/>
      <c r="H86" s="35"/>
      <c r="I86" s="3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5"/>
      <c r="D87" s="35"/>
      <c r="E87" s="272" t="str">
        <f>E9</f>
        <v>SO 03 - Šikmé střechy - část C</v>
      </c>
      <c r="F87" s="283"/>
      <c r="G87" s="283"/>
      <c r="H87" s="283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5"/>
      <c r="E89" s="35"/>
      <c r="F89" s="26" t="str">
        <f>F12</f>
        <v xml:space="preserve"> </v>
      </c>
      <c r="G89" s="35"/>
      <c r="H89" s="35"/>
      <c r="I89" s="28" t="s">
        <v>22</v>
      </c>
      <c r="J89" s="65" t="str">
        <f>IF(J12="","",J12)</f>
        <v>26. 4. 2021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15" customHeight="1">
      <c r="A91" s="33"/>
      <c r="B91" s="34"/>
      <c r="C91" s="28" t="s">
        <v>24</v>
      </c>
      <c r="D91" s="35"/>
      <c r="E91" s="35"/>
      <c r="F91" s="26" t="str">
        <f>E15</f>
        <v>SŠ Albrechtova</v>
      </c>
      <c r="G91" s="35"/>
      <c r="H91" s="35"/>
      <c r="I91" s="28" t="s">
        <v>30</v>
      </c>
      <c r="J91" s="31" t="str">
        <f>E21</f>
        <v xml:space="preserve"> 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15" customHeight="1">
      <c r="A92" s="33"/>
      <c r="B92" s="34"/>
      <c r="C92" s="28" t="s">
        <v>28</v>
      </c>
      <c r="D92" s="35"/>
      <c r="E92" s="35"/>
      <c r="F92" s="26" t="str">
        <f>IF(E18="","",E18)</f>
        <v>Vyplň údaj</v>
      </c>
      <c r="G92" s="35"/>
      <c r="H92" s="35"/>
      <c r="I92" s="28" t="s">
        <v>32</v>
      </c>
      <c r="J92" s="31" t="str">
        <f>E24</f>
        <v xml:space="preserve"> 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42" t="s">
        <v>98</v>
      </c>
      <c r="D94" s="143"/>
      <c r="E94" s="143"/>
      <c r="F94" s="143"/>
      <c r="G94" s="143"/>
      <c r="H94" s="143"/>
      <c r="I94" s="143"/>
      <c r="J94" s="144" t="s">
        <v>99</v>
      </c>
      <c r="K94" s="143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8" customHeight="1">
      <c r="A96" s="33"/>
      <c r="B96" s="34"/>
      <c r="C96" s="145" t="s">
        <v>100</v>
      </c>
      <c r="D96" s="35"/>
      <c r="E96" s="35"/>
      <c r="F96" s="35"/>
      <c r="G96" s="35"/>
      <c r="H96" s="35"/>
      <c r="I96" s="35"/>
      <c r="J96" s="83">
        <f>J132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101</v>
      </c>
    </row>
    <row r="97" spans="2:12" s="9" customFormat="1" ht="24.9" customHeight="1">
      <c r="B97" s="146"/>
      <c r="C97" s="147"/>
      <c r="D97" s="148" t="s">
        <v>102</v>
      </c>
      <c r="E97" s="149"/>
      <c r="F97" s="149"/>
      <c r="G97" s="149"/>
      <c r="H97" s="149"/>
      <c r="I97" s="149"/>
      <c r="J97" s="150">
        <f>J133</f>
        <v>0</v>
      </c>
      <c r="K97" s="147"/>
      <c r="L97" s="151"/>
    </row>
    <row r="98" spans="2:12" s="10" customFormat="1" ht="19.95" customHeight="1">
      <c r="B98" s="152"/>
      <c r="C98" s="153"/>
      <c r="D98" s="154" t="s">
        <v>103</v>
      </c>
      <c r="E98" s="155"/>
      <c r="F98" s="155"/>
      <c r="G98" s="155"/>
      <c r="H98" s="155"/>
      <c r="I98" s="155"/>
      <c r="J98" s="156">
        <f>J134</f>
        <v>0</v>
      </c>
      <c r="K98" s="153"/>
      <c r="L98" s="157"/>
    </row>
    <row r="99" spans="2:12" s="10" customFormat="1" ht="19.95" customHeight="1">
      <c r="B99" s="152"/>
      <c r="C99" s="153"/>
      <c r="D99" s="154" t="s">
        <v>104</v>
      </c>
      <c r="E99" s="155"/>
      <c r="F99" s="155"/>
      <c r="G99" s="155"/>
      <c r="H99" s="155"/>
      <c r="I99" s="155"/>
      <c r="J99" s="156">
        <f>J138</f>
        <v>0</v>
      </c>
      <c r="K99" s="153"/>
      <c r="L99" s="157"/>
    </row>
    <row r="100" spans="2:12" s="9" customFormat="1" ht="24.9" customHeight="1">
      <c r="B100" s="146"/>
      <c r="C100" s="147"/>
      <c r="D100" s="148" t="s">
        <v>105</v>
      </c>
      <c r="E100" s="149"/>
      <c r="F100" s="149"/>
      <c r="G100" s="149"/>
      <c r="H100" s="149"/>
      <c r="I100" s="149"/>
      <c r="J100" s="150">
        <f>J150</f>
        <v>0</v>
      </c>
      <c r="K100" s="147"/>
      <c r="L100" s="151"/>
    </row>
    <row r="101" spans="2:12" s="9" customFormat="1" ht="24.9" customHeight="1">
      <c r="B101" s="146"/>
      <c r="C101" s="147"/>
      <c r="D101" s="148" t="s">
        <v>106</v>
      </c>
      <c r="E101" s="149"/>
      <c r="F101" s="149"/>
      <c r="G101" s="149"/>
      <c r="H101" s="149"/>
      <c r="I101" s="149"/>
      <c r="J101" s="150">
        <f>J166</f>
        <v>0</v>
      </c>
      <c r="K101" s="147"/>
      <c r="L101" s="151"/>
    </row>
    <row r="102" spans="2:12" s="9" customFormat="1" ht="24.9" customHeight="1">
      <c r="B102" s="146"/>
      <c r="C102" s="147"/>
      <c r="D102" s="148" t="s">
        <v>107</v>
      </c>
      <c r="E102" s="149"/>
      <c r="F102" s="149"/>
      <c r="G102" s="149"/>
      <c r="H102" s="149"/>
      <c r="I102" s="149"/>
      <c r="J102" s="150">
        <f>J173</f>
        <v>0</v>
      </c>
      <c r="K102" s="147"/>
      <c r="L102" s="151"/>
    </row>
    <row r="103" spans="2:12" s="9" customFormat="1" ht="24.9" customHeight="1">
      <c r="B103" s="146"/>
      <c r="C103" s="147"/>
      <c r="D103" s="148" t="s">
        <v>108</v>
      </c>
      <c r="E103" s="149"/>
      <c r="F103" s="149"/>
      <c r="G103" s="149"/>
      <c r="H103" s="149"/>
      <c r="I103" s="149"/>
      <c r="J103" s="150">
        <f>J178</f>
        <v>0</v>
      </c>
      <c r="K103" s="147"/>
      <c r="L103" s="151"/>
    </row>
    <row r="104" spans="2:12" s="9" customFormat="1" ht="24.9" customHeight="1">
      <c r="B104" s="146"/>
      <c r="C104" s="147"/>
      <c r="D104" s="148" t="s">
        <v>109</v>
      </c>
      <c r="E104" s="149"/>
      <c r="F104" s="149"/>
      <c r="G104" s="149"/>
      <c r="H104" s="149"/>
      <c r="I104" s="149"/>
      <c r="J104" s="150">
        <f>J181</f>
        <v>0</v>
      </c>
      <c r="K104" s="147"/>
      <c r="L104" s="151"/>
    </row>
    <row r="105" spans="2:12" s="9" customFormat="1" ht="24.9" customHeight="1">
      <c r="B105" s="146"/>
      <c r="C105" s="147"/>
      <c r="D105" s="148" t="s">
        <v>110</v>
      </c>
      <c r="E105" s="149"/>
      <c r="F105" s="149"/>
      <c r="G105" s="149"/>
      <c r="H105" s="149"/>
      <c r="I105" s="149"/>
      <c r="J105" s="150">
        <f>J184</f>
        <v>0</v>
      </c>
      <c r="K105" s="147"/>
      <c r="L105" s="151"/>
    </row>
    <row r="106" spans="2:12" s="10" customFormat="1" ht="19.95" customHeight="1">
      <c r="B106" s="152"/>
      <c r="C106" s="153"/>
      <c r="D106" s="154" t="s">
        <v>111</v>
      </c>
      <c r="E106" s="155"/>
      <c r="F106" s="155"/>
      <c r="G106" s="155"/>
      <c r="H106" s="155"/>
      <c r="I106" s="155"/>
      <c r="J106" s="156">
        <f>J185</f>
        <v>0</v>
      </c>
      <c r="K106" s="153"/>
      <c r="L106" s="157"/>
    </row>
    <row r="107" spans="2:12" s="10" customFormat="1" ht="19.95" customHeight="1">
      <c r="B107" s="152"/>
      <c r="C107" s="153"/>
      <c r="D107" s="154" t="s">
        <v>112</v>
      </c>
      <c r="E107" s="155"/>
      <c r="F107" s="155"/>
      <c r="G107" s="155"/>
      <c r="H107" s="155"/>
      <c r="I107" s="155"/>
      <c r="J107" s="156">
        <f>J188</f>
        <v>0</v>
      </c>
      <c r="K107" s="153"/>
      <c r="L107" s="157"/>
    </row>
    <row r="108" spans="2:12" s="10" customFormat="1" ht="19.95" customHeight="1">
      <c r="B108" s="152"/>
      <c r="C108" s="153"/>
      <c r="D108" s="154" t="s">
        <v>113</v>
      </c>
      <c r="E108" s="155"/>
      <c r="F108" s="155"/>
      <c r="G108" s="155"/>
      <c r="H108" s="155"/>
      <c r="I108" s="155"/>
      <c r="J108" s="156">
        <f>J194</f>
        <v>0</v>
      </c>
      <c r="K108" s="153"/>
      <c r="L108" s="157"/>
    </row>
    <row r="109" spans="2:12" s="10" customFormat="1" ht="19.95" customHeight="1">
      <c r="B109" s="152"/>
      <c r="C109" s="153"/>
      <c r="D109" s="154" t="s">
        <v>114</v>
      </c>
      <c r="E109" s="155"/>
      <c r="F109" s="155"/>
      <c r="G109" s="155"/>
      <c r="H109" s="155"/>
      <c r="I109" s="155"/>
      <c r="J109" s="156">
        <f>J206</f>
        <v>0</v>
      </c>
      <c r="K109" s="153"/>
      <c r="L109" s="157"/>
    </row>
    <row r="110" spans="2:12" s="10" customFormat="1" ht="19.95" customHeight="1">
      <c r="B110" s="152"/>
      <c r="C110" s="153"/>
      <c r="D110" s="154" t="s">
        <v>116</v>
      </c>
      <c r="E110" s="155"/>
      <c r="F110" s="155"/>
      <c r="G110" s="155"/>
      <c r="H110" s="155"/>
      <c r="I110" s="155"/>
      <c r="J110" s="156">
        <f>J232</f>
        <v>0</v>
      </c>
      <c r="K110" s="153"/>
      <c r="L110" s="157"/>
    </row>
    <row r="111" spans="2:12" s="10" customFormat="1" ht="19.95" customHeight="1">
      <c r="B111" s="152"/>
      <c r="C111" s="153"/>
      <c r="D111" s="154" t="s">
        <v>117</v>
      </c>
      <c r="E111" s="155"/>
      <c r="F111" s="155"/>
      <c r="G111" s="155"/>
      <c r="H111" s="155"/>
      <c r="I111" s="155"/>
      <c r="J111" s="156">
        <f>J251</f>
        <v>0</v>
      </c>
      <c r="K111" s="153"/>
      <c r="L111" s="157"/>
    </row>
    <row r="112" spans="2:12" s="9" customFormat="1" ht="24.9" customHeight="1">
      <c r="B112" s="146"/>
      <c r="C112" s="147"/>
      <c r="D112" s="148" t="s">
        <v>118</v>
      </c>
      <c r="E112" s="149"/>
      <c r="F112" s="149"/>
      <c r="G112" s="149"/>
      <c r="H112" s="149"/>
      <c r="I112" s="149"/>
      <c r="J112" s="150">
        <f>J258</f>
        <v>0</v>
      </c>
      <c r="K112" s="147"/>
      <c r="L112" s="151"/>
    </row>
    <row r="113" spans="1:31" s="2" customFormat="1" ht="21.75" customHeight="1">
      <c r="A113" s="33"/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6.9" customHeight="1">
      <c r="A114" s="33"/>
      <c r="B114" s="53"/>
      <c r="C114" s="54"/>
      <c r="D114" s="54"/>
      <c r="E114" s="54"/>
      <c r="F114" s="54"/>
      <c r="G114" s="54"/>
      <c r="H114" s="54"/>
      <c r="I114" s="54"/>
      <c r="J114" s="54"/>
      <c r="K114" s="54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8" spans="1:31" s="2" customFormat="1" ht="6.9" customHeight="1">
      <c r="A118" s="33"/>
      <c r="B118" s="55"/>
      <c r="C118" s="56"/>
      <c r="D118" s="56"/>
      <c r="E118" s="56"/>
      <c r="F118" s="56"/>
      <c r="G118" s="56"/>
      <c r="H118" s="56"/>
      <c r="I118" s="56"/>
      <c r="J118" s="56"/>
      <c r="K118" s="56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24.9" customHeight="1">
      <c r="A119" s="33"/>
      <c r="B119" s="34"/>
      <c r="C119" s="22" t="s">
        <v>119</v>
      </c>
      <c r="D119" s="35"/>
      <c r="E119" s="35"/>
      <c r="F119" s="35"/>
      <c r="G119" s="35"/>
      <c r="H119" s="35"/>
      <c r="I119" s="35"/>
      <c r="J119" s="35"/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6.9" customHeight="1">
      <c r="A120" s="33"/>
      <c r="B120" s="34"/>
      <c r="C120" s="35"/>
      <c r="D120" s="35"/>
      <c r="E120" s="35"/>
      <c r="F120" s="35"/>
      <c r="G120" s="35"/>
      <c r="H120" s="35"/>
      <c r="I120" s="35"/>
      <c r="J120" s="35"/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2" customHeight="1">
      <c r="A121" s="33"/>
      <c r="B121" s="34"/>
      <c r="C121" s="28" t="s">
        <v>16</v>
      </c>
      <c r="D121" s="35"/>
      <c r="E121" s="35"/>
      <c r="F121" s="35"/>
      <c r="G121" s="35"/>
      <c r="H121" s="35"/>
      <c r="I121" s="35"/>
      <c r="J121" s="35"/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6.5" customHeight="1">
      <c r="A122" s="33"/>
      <c r="B122" s="34"/>
      <c r="C122" s="35"/>
      <c r="D122" s="35"/>
      <c r="E122" s="284" t="str">
        <f>E7</f>
        <v>SŠ Albrechtova Český Těšín</v>
      </c>
      <c r="F122" s="285"/>
      <c r="G122" s="285"/>
      <c r="H122" s="285"/>
      <c r="I122" s="35"/>
      <c r="J122" s="35"/>
      <c r="K122" s="35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95</v>
      </c>
      <c r="D123" s="35"/>
      <c r="E123" s="35"/>
      <c r="F123" s="35"/>
      <c r="G123" s="35"/>
      <c r="H123" s="35"/>
      <c r="I123" s="35"/>
      <c r="J123" s="35"/>
      <c r="K123" s="35"/>
      <c r="L123" s="50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6.5" customHeight="1">
      <c r="A124" s="33"/>
      <c r="B124" s="34"/>
      <c r="C124" s="35"/>
      <c r="D124" s="35"/>
      <c r="E124" s="272" t="str">
        <f>E9</f>
        <v>SO 03 - Šikmé střechy - část C</v>
      </c>
      <c r="F124" s="283"/>
      <c r="G124" s="283"/>
      <c r="H124" s="283"/>
      <c r="I124" s="35"/>
      <c r="J124" s="35"/>
      <c r="K124" s="35"/>
      <c r="L124" s="50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6.9" customHeight="1">
      <c r="A125" s="33"/>
      <c r="B125" s="34"/>
      <c r="C125" s="35"/>
      <c r="D125" s="35"/>
      <c r="E125" s="35"/>
      <c r="F125" s="35"/>
      <c r="G125" s="35"/>
      <c r="H125" s="35"/>
      <c r="I125" s="35"/>
      <c r="J125" s="35"/>
      <c r="K125" s="35"/>
      <c r="L125" s="50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2" customHeight="1">
      <c r="A126" s="33"/>
      <c r="B126" s="34"/>
      <c r="C126" s="28" t="s">
        <v>20</v>
      </c>
      <c r="D126" s="35"/>
      <c r="E126" s="35"/>
      <c r="F126" s="26" t="str">
        <f>F12</f>
        <v xml:space="preserve"> </v>
      </c>
      <c r="G126" s="35"/>
      <c r="H126" s="35"/>
      <c r="I126" s="28" t="s">
        <v>22</v>
      </c>
      <c r="J126" s="65" t="str">
        <f>IF(J12="","",J12)</f>
        <v>26. 4. 2021</v>
      </c>
      <c r="K126" s="35"/>
      <c r="L126" s="50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6.9" customHeight="1">
      <c r="A127" s="33"/>
      <c r="B127" s="34"/>
      <c r="C127" s="35"/>
      <c r="D127" s="35"/>
      <c r="E127" s="35"/>
      <c r="F127" s="35"/>
      <c r="G127" s="35"/>
      <c r="H127" s="35"/>
      <c r="I127" s="35"/>
      <c r="J127" s="35"/>
      <c r="K127" s="35"/>
      <c r="L127" s="50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5.15" customHeight="1">
      <c r="A128" s="33"/>
      <c r="B128" s="34"/>
      <c r="C128" s="28" t="s">
        <v>24</v>
      </c>
      <c r="D128" s="35"/>
      <c r="E128" s="35"/>
      <c r="F128" s="26" t="str">
        <f>E15</f>
        <v>SŠ Albrechtova</v>
      </c>
      <c r="G128" s="35"/>
      <c r="H128" s="35"/>
      <c r="I128" s="28" t="s">
        <v>30</v>
      </c>
      <c r="J128" s="31" t="str">
        <f>E21</f>
        <v xml:space="preserve"> </v>
      </c>
      <c r="K128" s="35"/>
      <c r="L128" s="50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2" customFormat="1" ht="15.15" customHeight="1">
      <c r="A129" s="33"/>
      <c r="B129" s="34"/>
      <c r="C129" s="28" t="s">
        <v>28</v>
      </c>
      <c r="D129" s="35"/>
      <c r="E129" s="35"/>
      <c r="F129" s="26" t="str">
        <f>IF(E18="","",E18)</f>
        <v>Vyplň údaj</v>
      </c>
      <c r="G129" s="35"/>
      <c r="H129" s="35"/>
      <c r="I129" s="28" t="s">
        <v>32</v>
      </c>
      <c r="J129" s="31" t="str">
        <f>E24</f>
        <v xml:space="preserve"> </v>
      </c>
      <c r="K129" s="35"/>
      <c r="L129" s="50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31" s="2" customFormat="1" ht="10.35" customHeight="1">
      <c r="A130" s="33"/>
      <c r="B130" s="34"/>
      <c r="C130" s="35"/>
      <c r="D130" s="35"/>
      <c r="E130" s="35"/>
      <c r="F130" s="35"/>
      <c r="G130" s="35"/>
      <c r="H130" s="35"/>
      <c r="I130" s="35"/>
      <c r="J130" s="35"/>
      <c r="K130" s="35"/>
      <c r="L130" s="50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31" s="11" customFormat="1" ht="29.25" customHeight="1">
      <c r="A131" s="158"/>
      <c r="B131" s="159"/>
      <c r="C131" s="160" t="s">
        <v>120</v>
      </c>
      <c r="D131" s="161" t="s">
        <v>59</v>
      </c>
      <c r="E131" s="161" t="s">
        <v>55</v>
      </c>
      <c r="F131" s="161" t="s">
        <v>56</v>
      </c>
      <c r="G131" s="161" t="s">
        <v>121</v>
      </c>
      <c r="H131" s="161" t="s">
        <v>122</v>
      </c>
      <c r="I131" s="161" t="s">
        <v>123</v>
      </c>
      <c r="J131" s="162" t="s">
        <v>99</v>
      </c>
      <c r="K131" s="163" t="s">
        <v>124</v>
      </c>
      <c r="L131" s="164"/>
      <c r="M131" s="74" t="s">
        <v>1</v>
      </c>
      <c r="N131" s="75" t="s">
        <v>38</v>
      </c>
      <c r="O131" s="75" t="s">
        <v>125</v>
      </c>
      <c r="P131" s="75" t="s">
        <v>126</v>
      </c>
      <c r="Q131" s="75" t="s">
        <v>127</v>
      </c>
      <c r="R131" s="75" t="s">
        <v>128</v>
      </c>
      <c r="S131" s="75" t="s">
        <v>129</v>
      </c>
      <c r="T131" s="76" t="s">
        <v>130</v>
      </c>
      <c r="U131" s="158"/>
      <c r="V131" s="158"/>
      <c r="W131" s="158"/>
      <c r="X131" s="158"/>
      <c r="Y131" s="158"/>
      <c r="Z131" s="158"/>
      <c r="AA131" s="158"/>
      <c r="AB131" s="158"/>
      <c r="AC131" s="158"/>
      <c r="AD131" s="158"/>
      <c r="AE131" s="158"/>
    </row>
    <row r="132" spans="1:63" s="2" customFormat="1" ht="22.8" customHeight="1">
      <c r="A132" s="33"/>
      <c r="B132" s="34"/>
      <c r="C132" s="81" t="s">
        <v>131</v>
      </c>
      <c r="D132" s="35"/>
      <c r="E132" s="35"/>
      <c r="F132" s="35"/>
      <c r="G132" s="35"/>
      <c r="H132" s="35"/>
      <c r="I132" s="35"/>
      <c r="J132" s="165">
        <f>BK132</f>
        <v>0</v>
      </c>
      <c r="K132" s="35"/>
      <c r="L132" s="38"/>
      <c r="M132" s="77"/>
      <c r="N132" s="166"/>
      <c r="O132" s="78"/>
      <c r="P132" s="167">
        <f>P133+P150+P166+P173+P178+P181+P184+P258</f>
        <v>0</v>
      </c>
      <c r="Q132" s="78"/>
      <c r="R132" s="167">
        <f>R133+R150+R166+R173+R178+R181+R184+R258</f>
        <v>12.503466719999999</v>
      </c>
      <c r="S132" s="78"/>
      <c r="T132" s="168">
        <f>T133+T150+T166+T173+T178+T181+T184+T258</f>
        <v>16.5086767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6" t="s">
        <v>73</v>
      </c>
      <c r="AU132" s="16" t="s">
        <v>101</v>
      </c>
      <c r="BK132" s="169">
        <f>BK133+BK150+BK166+BK173+BK178+BK181+BK184+BK258</f>
        <v>0</v>
      </c>
    </row>
    <row r="133" spans="2:63" s="12" customFormat="1" ht="25.95" customHeight="1">
      <c r="B133" s="170"/>
      <c r="C133" s="171"/>
      <c r="D133" s="172" t="s">
        <v>73</v>
      </c>
      <c r="E133" s="173" t="s">
        <v>132</v>
      </c>
      <c r="F133" s="173" t="s">
        <v>133</v>
      </c>
      <c r="G133" s="171"/>
      <c r="H133" s="171"/>
      <c r="I133" s="174"/>
      <c r="J133" s="175">
        <f>BK133</f>
        <v>0</v>
      </c>
      <c r="K133" s="171"/>
      <c r="L133" s="176"/>
      <c r="M133" s="177"/>
      <c r="N133" s="178"/>
      <c r="O133" s="178"/>
      <c r="P133" s="179">
        <f>P134+P138</f>
        <v>0</v>
      </c>
      <c r="Q133" s="178"/>
      <c r="R133" s="179">
        <f>R134+R138</f>
        <v>0</v>
      </c>
      <c r="S133" s="178"/>
      <c r="T133" s="180">
        <f>T134+T138</f>
        <v>0</v>
      </c>
      <c r="AR133" s="181" t="s">
        <v>82</v>
      </c>
      <c r="AT133" s="182" t="s">
        <v>73</v>
      </c>
      <c r="AU133" s="182" t="s">
        <v>74</v>
      </c>
      <c r="AY133" s="181" t="s">
        <v>134</v>
      </c>
      <c r="BK133" s="183">
        <f>BK134+BK138</f>
        <v>0</v>
      </c>
    </row>
    <row r="134" spans="2:63" s="12" customFormat="1" ht="22.8" customHeight="1">
      <c r="B134" s="170"/>
      <c r="C134" s="171"/>
      <c r="D134" s="172" t="s">
        <v>73</v>
      </c>
      <c r="E134" s="184" t="s">
        <v>135</v>
      </c>
      <c r="F134" s="184" t="s">
        <v>136</v>
      </c>
      <c r="G134" s="171"/>
      <c r="H134" s="171"/>
      <c r="I134" s="174"/>
      <c r="J134" s="185">
        <f>BK134</f>
        <v>0</v>
      </c>
      <c r="K134" s="171"/>
      <c r="L134" s="176"/>
      <c r="M134" s="177"/>
      <c r="N134" s="178"/>
      <c r="O134" s="178"/>
      <c r="P134" s="179">
        <f>SUM(P135:P137)</f>
        <v>0</v>
      </c>
      <c r="Q134" s="178"/>
      <c r="R134" s="179">
        <f>SUM(R135:R137)</f>
        <v>0</v>
      </c>
      <c r="S134" s="178"/>
      <c r="T134" s="180">
        <f>SUM(T135:T137)</f>
        <v>0</v>
      </c>
      <c r="AR134" s="181" t="s">
        <v>82</v>
      </c>
      <c r="AT134" s="182" t="s">
        <v>73</v>
      </c>
      <c r="AU134" s="182" t="s">
        <v>82</v>
      </c>
      <c r="AY134" s="181" t="s">
        <v>134</v>
      </c>
      <c r="BK134" s="183">
        <f>SUM(BK135:BK137)</f>
        <v>0</v>
      </c>
    </row>
    <row r="135" spans="1:65" s="2" customFormat="1" ht="16.5" customHeight="1">
      <c r="A135" s="33"/>
      <c r="B135" s="34"/>
      <c r="C135" s="186" t="s">
        <v>167</v>
      </c>
      <c r="D135" s="186" t="s">
        <v>138</v>
      </c>
      <c r="E135" s="187" t="s">
        <v>145</v>
      </c>
      <c r="F135" s="188" t="s">
        <v>146</v>
      </c>
      <c r="G135" s="189" t="s">
        <v>147</v>
      </c>
      <c r="H135" s="190">
        <v>1</v>
      </c>
      <c r="I135" s="191"/>
      <c r="J135" s="192">
        <f>ROUND(I135*H135,2)</f>
        <v>0</v>
      </c>
      <c r="K135" s="193"/>
      <c r="L135" s="38"/>
      <c r="M135" s="194" t="s">
        <v>1</v>
      </c>
      <c r="N135" s="195" t="s">
        <v>39</v>
      </c>
      <c r="O135" s="70"/>
      <c r="P135" s="196">
        <f>O135*H135</f>
        <v>0</v>
      </c>
      <c r="Q135" s="196">
        <v>0</v>
      </c>
      <c r="R135" s="196">
        <f>Q135*H135</f>
        <v>0</v>
      </c>
      <c r="S135" s="196">
        <v>0</v>
      </c>
      <c r="T135" s="197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98" t="s">
        <v>142</v>
      </c>
      <c r="AT135" s="198" t="s">
        <v>138</v>
      </c>
      <c r="AU135" s="198" t="s">
        <v>84</v>
      </c>
      <c r="AY135" s="16" t="s">
        <v>134</v>
      </c>
      <c r="BE135" s="199">
        <f>IF(N135="základní",J135,0)</f>
        <v>0</v>
      </c>
      <c r="BF135" s="199">
        <f>IF(N135="snížená",J135,0)</f>
        <v>0</v>
      </c>
      <c r="BG135" s="199">
        <f>IF(N135="zákl. přenesená",J135,0)</f>
        <v>0</v>
      </c>
      <c r="BH135" s="199">
        <f>IF(N135="sníž. přenesená",J135,0)</f>
        <v>0</v>
      </c>
      <c r="BI135" s="199">
        <f>IF(N135="nulová",J135,0)</f>
        <v>0</v>
      </c>
      <c r="BJ135" s="16" t="s">
        <v>82</v>
      </c>
      <c r="BK135" s="199">
        <f>ROUND(I135*H135,2)</f>
        <v>0</v>
      </c>
      <c r="BL135" s="16" t="s">
        <v>142</v>
      </c>
      <c r="BM135" s="198" t="s">
        <v>816</v>
      </c>
    </row>
    <row r="136" spans="1:65" s="2" customFormat="1" ht="16.5" customHeight="1">
      <c r="A136" s="33"/>
      <c r="B136" s="34"/>
      <c r="C136" s="186" t="s">
        <v>142</v>
      </c>
      <c r="D136" s="186" t="s">
        <v>138</v>
      </c>
      <c r="E136" s="187" t="s">
        <v>150</v>
      </c>
      <c r="F136" s="188" t="s">
        <v>151</v>
      </c>
      <c r="G136" s="189" t="s">
        <v>152</v>
      </c>
      <c r="H136" s="190">
        <v>109</v>
      </c>
      <c r="I136" s="191"/>
      <c r="J136" s="192">
        <f>ROUND(I136*H136,2)</f>
        <v>0</v>
      </c>
      <c r="K136" s="193"/>
      <c r="L136" s="38"/>
      <c r="M136" s="194" t="s">
        <v>1</v>
      </c>
      <c r="N136" s="195" t="s">
        <v>39</v>
      </c>
      <c r="O136" s="70"/>
      <c r="P136" s="196">
        <f>O136*H136</f>
        <v>0</v>
      </c>
      <c r="Q136" s="196">
        <v>0</v>
      </c>
      <c r="R136" s="196">
        <f>Q136*H136</f>
        <v>0</v>
      </c>
      <c r="S136" s="196">
        <v>0</v>
      </c>
      <c r="T136" s="197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98" t="s">
        <v>142</v>
      </c>
      <c r="AT136" s="198" t="s">
        <v>138</v>
      </c>
      <c r="AU136" s="198" t="s">
        <v>84</v>
      </c>
      <c r="AY136" s="16" t="s">
        <v>134</v>
      </c>
      <c r="BE136" s="199">
        <f>IF(N136="základní",J136,0)</f>
        <v>0</v>
      </c>
      <c r="BF136" s="199">
        <f>IF(N136="snížená",J136,0)</f>
        <v>0</v>
      </c>
      <c r="BG136" s="199">
        <f>IF(N136="zákl. přenesená",J136,0)</f>
        <v>0</v>
      </c>
      <c r="BH136" s="199">
        <f>IF(N136="sníž. přenesená",J136,0)</f>
        <v>0</v>
      </c>
      <c r="BI136" s="199">
        <f>IF(N136="nulová",J136,0)</f>
        <v>0</v>
      </c>
      <c r="BJ136" s="16" t="s">
        <v>82</v>
      </c>
      <c r="BK136" s="199">
        <f>ROUND(I136*H136,2)</f>
        <v>0</v>
      </c>
      <c r="BL136" s="16" t="s">
        <v>142</v>
      </c>
      <c r="BM136" s="198" t="s">
        <v>817</v>
      </c>
    </row>
    <row r="137" spans="1:65" s="2" customFormat="1" ht="16.5" customHeight="1">
      <c r="A137" s="33"/>
      <c r="B137" s="34"/>
      <c r="C137" s="186" t="s">
        <v>274</v>
      </c>
      <c r="D137" s="186" t="s">
        <v>138</v>
      </c>
      <c r="E137" s="187" t="s">
        <v>155</v>
      </c>
      <c r="F137" s="188" t="s">
        <v>156</v>
      </c>
      <c r="G137" s="189" t="s">
        <v>147</v>
      </c>
      <c r="H137" s="190">
        <v>1</v>
      </c>
      <c r="I137" s="191"/>
      <c r="J137" s="192">
        <f>ROUND(I137*H137,2)</f>
        <v>0</v>
      </c>
      <c r="K137" s="193"/>
      <c r="L137" s="38"/>
      <c r="M137" s="194" t="s">
        <v>1</v>
      </c>
      <c r="N137" s="195" t="s">
        <v>39</v>
      </c>
      <c r="O137" s="70"/>
      <c r="P137" s="196">
        <f>O137*H137</f>
        <v>0</v>
      </c>
      <c r="Q137" s="196">
        <v>0</v>
      </c>
      <c r="R137" s="196">
        <f>Q137*H137</f>
        <v>0</v>
      </c>
      <c r="S137" s="196">
        <v>0</v>
      </c>
      <c r="T137" s="197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98" t="s">
        <v>142</v>
      </c>
      <c r="AT137" s="198" t="s">
        <v>138</v>
      </c>
      <c r="AU137" s="198" t="s">
        <v>84</v>
      </c>
      <c r="AY137" s="16" t="s">
        <v>134</v>
      </c>
      <c r="BE137" s="199">
        <f>IF(N137="základní",J137,0)</f>
        <v>0</v>
      </c>
      <c r="BF137" s="199">
        <f>IF(N137="snížená",J137,0)</f>
        <v>0</v>
      </c>
      <c r="BG137" s="199">
        <f>IF(N137="zákl. přenesená",J137,0)</f>
        <v>0</v>
      </c>
      <c r="BH137" s="199">
        <f>IF(N137="sníž. přenesená",J137,0)</f>
        <v>0</v>
      </c>
      <c r="BI137" s="199">
        <f>IF(N137="nulová",J137,0)</f>
        <v>0</v>
      </c>
      <c r="BJ137" s="16" t="s">
        <v>82</v>
      </c>
      <c r="BK137" s="199">
        <f>ROUND(I137*H137,2)</f>
        <v>0</v>
      </c>
      <c r="BL137" s="16" t="s">
        <v>142</v>
      </c>
      <c r="BM137" s="198" t="s">
        <v>818</v>
      </c>
    </row>
    <row r="138" spans="2:63" s="12" customFormat="1" ht="22.8" customHeight="1">
      <c r="B138" s="170"/>
      <c r="C138" s="171"/>
      <c r="D138" s="172" t="s">
        <v>73</v>
      </c>
      <c r="E138" s="184" t="s">
        <v>158</v>
      </c>
      <c r="F138" s="184" t="s">
        <v>159</v>
      </c>
      <c r="G138" s="171"/>
      <c r="H138" s="171"/>
      <c r="I138" s="174"/>
      <c r="J138" s="185">
        <f>BK138</f>
        <v>0</v>
      </c>
      <c r="K138" s="171"/>
      <c r="L138" s="176"/>
      <c r="M138" s="177"/>
      <c r="N138" s="178"/>
      <c r="O138" s="178"/>
      <c r="P138" s="179">
        <f>SUM(P139:P149)</f>
        <v>0</v>
      </c>
      <c r="Q138" s="178"/>
      <c r="R138" s="179">
        <f>SUM(R139:R149)</f>
        <v>0</v>
      </c>
      <c r="S138" s="178"/>
      <c r="T138" s="180">
        <f>SUM(T139:T149)</f>
        <v>0</v>
      </c>
      <c r="AR138" s="181" t="s">
        <v>82</v>
      </c>
      <c r="AT138" s="182" t="s">
        <v>73</v>
      </c>
      <c r="AU138" s="182" t="s">
        <v>82</v>
      </c>
      <c r="AY138" s="181" t="s">
        <v>134</v>
      </c>
      <c r="BK138" s="183">
        <f>SUM(BK139:BK149)</f>
        <v>0</v>
      </c>
    </row>
    <row r="139" spans="1:65" s="2" customFormat="1" ht="33" customHeight="1">
      <c r="A139" s="33"/>
      <c r="B139" s="34"/>
      <c r="C139" s="186" t="s">
        <v>175</v>
      </c>
      <c r="D139" s="186" t="s">
        <v>138</v>
      </c>
      <c r="E139" s="187" t="s">
        <v>160</v>
      </c>
      <c r="F139" s="188" t="s">
        <v>161</v>
      </c>
      <c r="G139" s="189" t="s">
        <v>162</v>
      </c>
      <c r="H139" s="190">
        <v>1918</v>
      </c>
      <c r="I139" s="191"/>
      <c r="J139" s="192">
        <f aca="true" t="shared" si="0" ref="J139:J149">ROUND(I139*H139,2)</f>
        <v>0</v>
      </c>
      <c r="K139" s="193"/>
      <c r="L139" s="38"/>
      <c r="M139" s="194" t="s">
        <v>1</v>
      </c>
      <c r="N139" s="195" t="s">
        <v>39</v>
      </c>
      <c r="O139" s="70"/>
      <c r="P139" s="196">
        <f aca="true" t="shared" si="1" ref="P139:P149">O139*H139</f>
        <v>0</v>
      </c>
      <c r="Q139" s="196">
        <v>0</v>
      </c>
      <c r="R139" s="196">
        <f aca="true" t="shared" si="2" ref="R139:R149">Q139*H139</f>
        <v>0</v>
      </c>
      <c r="S139" s="196">
        <v>0</v>
      </c>
      <c r="T139" s="197">
        <f aca="true" t="shared" si="3" ref="T139:T149"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98" t="s">
        <v>142</v>
      </c>
      <c r="AT139" s="198" t="s">
        <v>138</v>
      </c>
      <c r="AU139" s="198" t="s">
        <v>84</v>
      </c>
      <c r="AY139" s="16" t="s">
        <v>134</v>
      </c>
      <c r="BE139" s="199">
        <f aca="true" t="shared" si="4" ref="BE139:BE149">IF(N139="základní",J139,0)</f>
        <v>0</v>
      </c>
      <c r="BF139" s="199">
        <f aca="true" t="shared" si="5" ref="BF139:BF149">IF(N139="snížená",J139,0)</f>
        <v>0</v>
      </c>
      <c r="BG139" s="199">
        <f aca="true" t="shared" si="6" ref="BG139:BG149">IF(N139="zákl. přenesená",J139,0)</f>
        <v>0</v>
      </c>
      <c r="BH139" s="199">
        <f aca="true" t="shared" si="7" ref="BH139:BH149">IF(N139="sníž. přenesená",J139,0)</f>
        <v>0</v>
      </c>
      <c r="BI139" s="199">
        <f aca="true" t="shared" si="8" ref="BI139:BI149">IF(N139="nulová",J139,0)</f>
        <v>0</v>
      </c>
      <c r="BJ139" s="16" t="s">
        <v>82</v>
      </c>
      <c r="BK139" s="199">
        <f aca="true" t="shared" si="9" ref="BK139:BK149">ROUND(I139*H139,2)</f>
        <v>0</v>
      </c>
      <c r="BL139" s="16" t="s">
        <v>142</v>
      </c>
      <c r="BM139" s="198" t="s">
        <v>819</v>
      </c>
    </row>
    <row r="140" spans="1:65" s="2" customFormat="1" ht="33" customHeight="1">
      <c r="A140" s="33"/>
      <c r="B140" s="34"/>
      <c r="C140" s="186" t="s">
        <v>179</v>
      </c>
      <c r="D140" s="186" t="s">
        <v>138</v>
      </c>
      <c r="E140" s="187" t="s">
        <v>164</v>
      </c>
      <c r="F140" s="188" t="s">
        <v>165</v>
      </c>
      <c r="G140" s="189" t="s">
        <v>162</v>
      </c>
      <c r="H140" s="190">
        <v>115080</v>
      </c>
      <c r="I140" s="191"/>
      <c r="J140" s="192">
        <f t="shared" si="0"/>
        <v>0</v>
      </c>
      <c r="K140" s="193"/>
      <c r="L140" s="38"/>
      <c r="M140" s="194" t="s">
        <v>1</v>
      </c>
      <c r="N140" s="195" t="s">
        <v>39</v>
      </c>
      <c r="O140" s="70"/>
      <c r="P140" s="196">
        <f t="shared" si="1"/>
        <v>0</v>
      </c>
      <c r="Q140" s="196">
        <v>0</v>
      </c>
      <c r="R140" s="196">
        <f t="shared" si="2"/>
        <v>0</v>
      </c>
      <c r="S140" s="196">
        <v>0</v>
      </c>
      <c r="T140" s="197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98" t="s">
        <v>142</v>
      </c>
      <c r="AT140" s="198" t="s">
        <v>138</v>
      </c>
      <c r="AU140" s="198" t="s">
        <v>84</v>
      </c>
      <c r="AY140" s="16" t="s">
        <v>134</v>
      </c>
      <c r="BE140" s="199">
        <f t="shared" si="4"/>
        <v>0</v>
      </c>
      <c r="BF140" s="199">
        <f t="shared" si="5"/>
        <v>0</v>
      </c>
      <c r="BG140" s="199">
        <f t="shared" si="6"/>
        <v>0</v>
      </c>
      <c r="BH140" s="199">
        <f t="shared" si="7"/>
        <v>0</v>
      </c>
      <c r="BI140" s="199">
        <f t="shared" si="8"/>
        <v>0</v>
      </c>
      <c r="BJ140" s="16" t="s">
        <v>82</v>
      </c>
      <c r="BK140" s="199">
        <f t="shared" si="9"/>
        <v>0</v>
      </c>
      <c r="BL140" s="16" t="s">
        <v>142</v>
      </c>
      <c r="BM140" s="198" t="s">
        <v>820</v>
      </c>
    </row>
    <row r="141" spans="1:65" s="2" customFormat="1" ht="33" customHeight="1">
      <c r="A141" s="33"/>
      <c r="B141" s="34"/>
      <c r="C141" s="186" t="s">
        <v>183</v>
      </c>
      <c r="D141" s="186" t="s">
        <v>138</v>
      </c>
      <c r="E141" s="187" t="s">
        <v>168</v>
      </c>
      <c r="F141" s="188" t="s">
        <v>169</v>
      </c>
      <c r="G141" s="189" t="s">
        <v>162</v>
      </c>
      <c r="H141" s="190">
        <v>1918</v>
      </c>
      <c r="I141" s="191"/>
      <c r="J141" s="192">
        <f t="shared" si="0"/>
        <v>0</v>
      </c>
      <c r="K141" s="193"/>
      <c r="L141" s="38"/>
      <c r="M141" s="194" t="s">
        <v>1</v>
      </c>
      <c r="N141" s="195" t="s">
        <v>39</v>
      </c>
      <c r="O141" s="70"/>
      <c r="P141" s="196">
        <f t="shared" si="1"/>
        <v>0</v>
      </c>
      <c r="Q141" s="196">
        <v>0</v>
      </c>
      <c r="R141" s="196">
        <f t="shared" si="2"/>
        <v>0</v>
      </c>
      <c r="S141" s="196">
        <v>0</v>
      </c>
      <c r="T141" s="197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98" t="s">
        <v>142</v>
      </c>
      <c r="AT141" s="198" t="s">
        <v>138</v>
      </c>
      <c r="AU141" s="198" t="s">
        <v>84</v>
      </c>
      <c r="AY141" s="16" t="s">
        <v>134</v>
      </c>
      <c r="BE141" s="199">
        <f t="shared" si="4"/>
        <v>0</v>
      </c>
      <c r="BF141" s="199">
        <f t="shared" si="5"/>
        <v>0</v>
      </c>
      <c r="BG141" s="199">
        <f t="shared" si="6"/>
        <v>0</v>
      </c>
      <c r="BH141" s="199">
        <f t="shared" si="7"/>
        <v>0</v>
      </c>
      <c r="BI141" s="199">
        <f t="shared" si="8"/>
        <v>0</v>
      </c>
      <c r="BJ141" s="16" t="s">
        <v>82</v>
      </c>
      <c r="BK141" s="199">
        <f t="shared" si="9"/>
        <v>0</v>
      </c>
      <c r="BL141" s="16" t="s">
        <v>142</v>
      </c>
      <c r="BM141" s="198" t="s">
        <v>821</v>
      </c>
    </row>
    <row r="142" spans="1:65" s="2" customFormat="1" ht="21.75" customHeight="1">
      <c r="A142" s="33"/>
      <c r="B142" s="34"/>
      <c r="C142" s="186" t="s">
        <v>187</v>
      </c>
      <c r="D142" s="186" t="s">
        <v>138</v>
      </c>
      <c r="E142" s="187" t="s">
        <v>171</v>
      </c>
      <c r="F142" s="188" t="s">
        <v>172</v>
      </c>
      <c r="G142" s="189" t="s">
        <v>173</v>
      </c>
      <c r="H142" s="190">
        <v>45</v>
      </c>
      <c r="I142" s="191"/>
      <c r="J142" s="192">
        <f t="shared" si="0"/>
        <v>0</v>
      </c>
      <c r="K142" s="193"/>
      <c r="L142" s="38"/>
      <c r="M142" s="194" t="s">
        <v>1</v>
      </c>
      <c r="N142" s="195" t="s">
        <v>39</v>
      </c>
      <c r="O142" s="70"/>
      <c r="P142" s="196">
        <f t="shared" si="1"/>
        <v>0</v>
      </c>
      <c r="Q142" s="196">
        <v>0</v>
      </c>
      <c r="R142" s="196">
        <f t="shared" si="2"/>
        <v>0</v>
      </c>
      <c r="S142" s="196">
        <v>0</v>
      </c>
      <c r="T142" s="197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98" t="s">
        <v>142</v>
      </c>
      <c r="AT142" s="198" t="s">
        <v>138</v>
      </c>
      <c r="AU142" s="198" t="s">
        <v>84</v>
      </c>
      <c r="AY142" s="16" t="s">
        <v>134</v>
      </c>
      <c r="BE142" s="199">
        <f t="shared" si="4"/>
        <v>0</v>
      </c>
      <c r="BF142" s="199">
        <f t="shared" si="5"/>
        <v>0</v>
      </c>
      <c r="BG142" s="199">
        <f t="shared" si="6"/>
        <v>0</v>
      </c>
      <c r="BH142" s="199">
        <f t="shared" si="7"/>
        <v>0</v>
      </c>
      <c r="BI142" s="199">
        <f t="shared" si="8"/>
        <v>0</v>
      </c>
      <c r="BJ142" s="16" t="s">
        <v>82</v>
      </c>
      <c r="BK142" s="199">
        <f t="shared" si="9"/>
        <v>0</v>
      </c>
      <c r="BL142" s="16" t="s">
        <v>142</v>
      </c>
      <c r="BM142" s="198" t="s">
        <v>822</v>
      </c>
    </row>
    <row r="143" spans="1:65" s="2" customFormat="1" ht="33" customHeight="1">
      <c r="A143" s="33"/>
      <c r="B143" s="34"/>
      <c r="C143" s="186" t="s">
        <v>135</v>
      </c>
      <c r="D143" s="186" t="s">
        <v>138</v>
      </c>
      <c r="E143" s="187" t="s">
        <v>176</v>
      </c>
      <c r="F143" s="188" t="s">
        <v>177</v>
      </c>
      <c r="G143" s="189" t="s">
        <v>173</v>
      </c>
      <c r="H143" s="190">
        <v>600</v>
      </c>
      <c r="I143" s="191"/>
      <c r="J143" s="192">
        <f t="shared" si="0"/>
        <v>0</v>
      </c>
      <c r="K143" s="193"/>
      <c r="L143" s="38"/>
      <c r="M143" s="194" t="s">
        <v>1</v>
      </c>
      <c r="N143" s="195" t="s">
        <v>39</v>
      </c>
      <c r="O143" s="70"/>
      <c r="P143" s="196">
        <f t="shared" si="1"/>
        <v>0</v>
      </c>
      <c r="Q143" s="196">
        <v>0</v>
      </c>
      <c r="R143" s="196">
        <f t="shared" si="2"/>
        <v>0</v>
      </c>
      <c r="S143" s="196">
        <v>0</v>
      </c>
      <c r="T143" s="197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98" t="s">
        <v>142</v>
      </c>
      <c r="AT143" s="198" t="s">
        <v>138</v>
      </c>
      <c r="AU143" s="198" t="s">
        <v>84</v>
      </c>
      <c r="AY143" s="16" t="s">
        <v>134</v>
      </c>
      <c r="BE143" s="199">
        <f t="shared" si="4"/>
        <v>0</v>
      </c>
      <c r="BF143" s="199">
        <f t="shared" si="5"/>
        <v>0</v>
      </c>
      <c r="BG143" s="199">
        <f t="shared" si="6"/>
        <v>0</v>
      </c>
      <c r="BH143" s="199">
        <f t="shared" si="7"/>
        <v>0</v>
      </c>
      <c r="BI143" s="199">
        <f t="shared" si="8"/>
        <v>0</v>
      </c>
      <c r="BJ143" s="16" t="s">
        <v>82</v>
      </c>
      <c r="BK143" s="199">
        <f t="shared" si="9"/>
        <v>0</v>
      </c>
      <c r="BL143" s="16" t="s">
        <v>142</v>
      </c>
      <c r="BM143" s="198" t="s">
        <v>823</v>
      </c>
    </row>
    <row r="144" spans="1:65" s="2" customFormat="1" ht="33" customHeight="1">
      <c r="A144" s="33"/>
      <c r="B144" s="34"/>
      <c r="C144" s="186" t="s">
        <v>194</v>
      </c>
      <c r="D144" s="186" t="s">
        <v>138</v>
      </c>
      <c r="E144" s="187" t="s">
        <v>180</v>
      </c>
      <c r="F144" s="188" t="s">
        <v>181</v>
      </c>
      <c r="G144" s="189" t="s">
        <v>173</v>
      </c>
      <c r="H144" s="190">
        <v>45</v>
      </c>
      <c r="I144" s="191"/>
      <c r="J144" s="192">
        <f t="shared" si="0"/>
        <v>0</v>
      </c>
      <c r="K144" s="193"/>
      <c r="L144" s="38"/>
      <c r="M144" s="194" t="s">
        <v>1</v>
      </c>
      <c r="N144" s="195" t="s">
        <v>39</v>
      </c>
      <c r="O144" s="70"/>
      <c r="P144" s="196">
        <f t="shared" si="1"/>
        <v>0</v>
      </c>
      <c r="Q144" s="196">
        <v>0</v>
      </c>
      <c r="R144" s="196">
        <f t="shared" si="2"/>
        <v>0</v>
      </c>
      <c r="S144" s="196">
        <v>0</v>
      </c>
      <c r="T144" s="197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98" t="s">
        <v>142</v>
      </c>
      <c r="AT144" s="198" t="s">
        <v>138</v>
      </c>
      <c r="AU144" s="198" t="s">
        <v>84</v>
      </c>
      <c r="AY144" s="16" t="s">
        <v>134</v>
      </c>
      <c r="BE144" s="199">
        <f t="shared" si="4"/>
        <v>0</v>
      </c>
      <c r="BF144" s="199">
        <f t="shared" si="5"/>
        <v>0</v>
      </c>
      <c r="BG144" s="199">
        <f t="shared" si="6"/>
        <v>0</v>
      </c>
      <c r="BH144" s="199">
        <f t="shared" si="7"/>
        <v>0</v>
      </c>
      <c r="BI144" s="199">
        <f t="shared" si="8"/>
        <v>0</v>
      </c>
      <c r="BJ144" s="16" t="s">
        <v>82</v>
      </c>
      <c r="BK144" s="199">
        <f t="shared" si="9"/>
        <v>0</v>
      </c>
      <c r="BL144" s="16" t="s">
        <v>142</v>
      </c>
      <c r="BM144" s="198" t="s">
        <v>824</v>
      </c>
    </row>
    <row r="145" spans="1:65" s="2" customFormat="1" ht="16.5" customHeight="1">
      <c r="A145" s="33"/>
      <c r="B145" s="34"/>
      <c r="C145" s="186" t="s">
        <v>198</v>
      </c>
      <c r="D145" s="186" t="s">
        <v>138</v>
      </c>
      <c r="E145" s="187" t="s">
        <v>184</v>
      </c>
      <c r="F145" s="188" t="s">
        <v>185</v>
      </c>
      <c r="G145" s="189" t="s">
        <v>162</v>
      </c>
      <c r="H145" s="190">
        <v>1918</v>
      </c>
      <c r="I145" s="191"/>
      <c r="J145" s="192">
        <f t="shared" si="0"/>
        <v>0</v>
      </c>
      <c r="K145" s="193"/>
      <c r="L145" s="38"/>
      <c r="M145" s="194" t="s">
        <v>1</v>
      </c>
      <c r="N145" s="195" t="s">
        <v>39</v>
      </c>
      <c r="O145" s="70"/>
      <c r="P145" s="196">
        <f t="shared" si="1"/>
        <v>0</v>
      </c>
      <c r="Q145" s="196">
        <v>0</v>
      </c>
      <c r="R145" s="196">
        <f t="shared" si="2"/>
        <v>0</v>
      </c>
      <c r="S145" s="196">
        <v>0</v>
      </c>
      <c r="T145" s="197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98" t="s">
        <v>142</v>
      </c>
      <c r="AT145" s="198" t="s">
        <v>138</v>
      </c>
      <c r="AU145" s="198" t="s">
        <v>84</v>
      </c>
      <c r="AY145" s="16" t="s">
        <v>134</v>
      </c>
      <c r="BE145" s="199">
        <f t="shared" si="4"/>
        <v>0</v>
      </c>
      <c r="BF145" s="199">
        <f t="shared" si="5"/>
        <v>0</v>
      </c>
      <c r="BG145" s="199">
        <f t="shared" si="6"/>
        <v>0</v>
      </c>
      <c r="BH145" s="199">
        <f t="shared" si="7"/>
        <v>0</v>
      </c>
      <c r="BI145" s="199">
        <f t="shared" si="8"/>
        <v>0</v>
      </c>
      <c r="BJ145" s="16" t="s">
        <v>82</v>
      </c>
      <c r="BK145" s="199">
        <f t="shared" si="9"/>
        <v>0</v>
      </c>
      <c r="BL145" s="16" t="s">
        <v>142</v>
      </c>
      <c r="BM145" s="198" t="s">
        <v>825</v>
      </c>
    </row>
    <row r="146" spans="1:65" s="2" customFormat="1" ht="21.75" customHeight="1">
      <c r="A146" s="33"/>
      <c r="B146" s="34"/>
      <c r="C146" s="186" t="s">
        <v>468</v>
      </c>
      <c r="D146" s="186" t="s">
        <v>138</v>
      </c>
      <c r="E146" s="187" t="s">
        <v>188</v>
      </c>
      <c r="F146" s="188" t="s">
        <v>189</v>
      </c>
      <c r="G146" s="189" t="s">
        <v>162</v>
      </c>
      <c r="H146" s="190">
        <v>115080</v>
      </c>
      <c r="I146" s="191"/>
      <c r="J146" s="192">
        <f t="shared" si="0"/>
        <v>0</v>
      </c>
      <c r="K146" s="193"/>
      <c r="L146" s="38"/>
      <c r="M146" s="194" t="s">
        <v>1</v>
      </c>
      <c r="N146" s="195" t="s">
        <v>39</v>
      </c>
      <c r="O146" s="70"/>
      <c r="P146" s="196">
        <f t="shared" si="1"/>
        <v>0</v>
      </c>
      <c r="Q146" s="196">
        <v>0</v>
      </c>
      <c r="R146" s="196">
        <f t="shared" si="2"/>
        <v>0</v>
      </c>
      <c r="S146" s="196">
        <v>0</v>
      </c>
      <c r="T146" s="197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98" t="s">
        <v>142</v>
      </c>
      <c r="AT146" s="198" t="s">
        <v>138</v>
      </c>
      <c r="AU146" s="198" t="s">
        <v>84</v>
      </c>
      <c r="AY146" s="16" t="s">
        <v>134</v>
      </c>
      <c r="BE146" s="199">
        <f t="shared" si="4"/>
        <v>0</v>
      </c>
      <c r="BF146" s="199">
        <f t="shared" si="5"/>
        <v>0</v>
      </c>
      <c r="BG146" s="199">
        <f t="shared" si="6"/>
        <v>0</v>
      </c>
      <c r="BH146" s="199">
        <f t="shared" si="7"/>
        <v>0</v>
      </c>
      <c r="BI146" s="199">
        <f t="shared" si="8"/>
        <v>0</v>
      </c>
      <c r="BJ146" s="16" t="s">
        <v>82</v>
      </c>
      <c r="BK146" s="199">
        <f t="shared" si="9"/>
        <v>0</v>
      </c>
      <c r="BL146" s="16" t="s">
        <v>142</v>
      </c>
      <c r="BM146" s="198" t="s">
        <v>826</v>
      </c>
    </row>
    <row r="147" spans="1:65" s="2" customFormat="1" ht="21.75" customHeight="1">
      <c r="A147" s="33"/>
      <c r="B147" s="34"/>
      <c r="C147" s="186" t="s">
        <v>472</v>
      </c>
      <c r="D147" s="186" t="s">
        <v>138</v>
      </c>
      <c r="E147" s="187" t="s">
        <v>191</v>
      </c>
      <c r="F147" s="188" t="s">
        <v>192</v>
      </c>
      <c r="G147" s="189" t="s">
        <v>152</v>
      </c>
      <c r="H147" s="190">
        <v>15</v>
      </c>
      <c r="I147" s="191"/>
      <c r="J147" s="192">
        <f t="shared" si="0"/>
        <v>0</v>
      </c>
      <c r="K147" s="193"/>
      <c r="L147" s="38"/>
      <c r="M147" s="194" t="s">
        <v>1</v>
      </c>
      <c r="N147" s="195" t="s">
        <v>39</v>
      </c>
      <c r="O147" s="70"/>
      <c r="P147" s="196">
        <f t="shared" si="1"/>
        <v>0</v>
      </c>
      <c r="Q147" s="196">
        <v>0</v>
      </c>
      <c r="R147" s="196">
        <f t="shared" si="2"/>
        <v>0</v>
      </c>
      <c r="S147" s="196">
        <v>0</v>
      </c>
      <c r="T147" s="197">
        <f t="shared" si="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98" t="s">
        <v>142</v>
      </c>
      <c r="AT147" s="198" t="s">
        <v>138</v>
      </c>
      <c r="AU147" s="198" t="s">
        <v>84</v>
      </c>
      <c r="AY147" s="16" t="s">
        <v>134</v>
      </c>
      <c r="BE147" s="199">
        <f t="shared" si="4"/>
        <v>0</v>
      </c>
      <c r="BF147" s="199">
        <f t="shared" si="5"/>
        <v>0</v>
      </c>
      <c r="BG147" s="199">
        <f t="shared" si="6"/>
        <v>0</v>
      </c>
      <c r="BH147" s="199">
        <f t="shared" si="7"/>
        <v>0</v>
      </c>
      <c r="BI147" s="199">
        <f t="shared" si="8"/>
        <v>0</v>
      </c>
      <c r="BJ147" s="16" t="s">
        <v>82</v>
      </c>
      <c r="BK147" s="199">
        <f t="shared" si="9"/>
        <v>0</v>
      </c>
      <c r="BL147" s="16" t="s">
        <v>142</v>
      </c>
      <c r="BM147" s="198" t="s">
        <v>827</v>
      </c>
    </row>
    <row r="148" spans="1:65" s="2" customFormat="1" ht="21.75" customHeight="1">
      <c r="A148" s="33"/>
      <c r="B148" s="34"/>
      <c r="C148" s="186" t="s">
        <v>427</v>
      </c>
      <c r="D148" s="186" t="s">
        <v>138</v>
      </c>
      <c r="E148" s="187" t="s">
        <v>195</v>
      </c>
      <c r="F148" s="188" t="s">
        <v>196</v>
      </c>
      <c r="G148" s="189" t="s">
        <v>152</v>
      </c>
      <c r="H148" s="190">
        <v>15</v>
      </c>
      <c r="I148" s="191"/>
      <c r="J148" s="192">
        <f t="shared" si="0"/>
        <v>0</v>
      </c>
      <c r="K148" s="193"/>
      <c r="L148" s="38"/>
      <c r="M148" s="194" t="s">
        <v>1</v>
      </c>
      <c r="N148" s="195" t="s">
        <v>39</v>
      </c>
      <c r="O148" s="70"/>
      <c r="P148" s="196">
        <f t="shared" si="1"/>
        <v>0</v>
      </c>
      <c r="Q148" s="196">
        <v>0</v>
      </c>
      <c r="R148" s="196">
        <f t="shared" si="2"/>
        <v>0</v>
      </c>
      <c r="S148" s="196">
        <v>0</v>
      </c>
      <c r="T148" s="197">
        <f t="shared" si="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98" t="s">
        <v>142</v>
      </c>
      <c r="AT148" s="198" t="s">
        <v>138</v>
      </c>
      <c r="AU148" s="198" t="s">
        <v>84</v>
      </c>
      <c r="AY148" s="16" t="s">
        <v>134</v>
      </c>
      <c r="BE148" s="199">
        <f t="shared" si="4"/>
        <v>0</v>
      </c>
      <c r="BF148" s="199">
        <f t="shared" si="5"/>
        <v>0</v>
      </c>
      <c r="BG148" s="199">
        <f t="shared" si="6"/>
        <v>0</v>
      </c>
      <c r="BH148" s="199">
        <f t="shared" si="7"/>
        <v>0</v>
      </c>
      <c r="BI148" s="199">
        <f t="shared" si="8"/>
        <v>0</v>
      </c>
      <c r="BJ148" s="16" t="s">
        <v>82</v>
      </c>
      <c r="BK148" s="199">
        <f t="shared" si="9"/>
        <v>0</v>
      </c>
      <c r="BL148" s="16" t="s">
        <v>142</v>
      </c>
      <c r="BM148" s="198" t="s">
        <v>828</v>
      </c>
    </row>
    <row r="149" spans="1:65" s="2" customFormat="1" ht="16.5" customHeight="1">
      <c r="A149" s="33"/>
      <c r="B149" s="34"/>
      <c r="C149" s="186" t="s">
        <v>8</v>
      </c>
      <c r="D149" s="186" t="s">
        <v>138</v>
      </c>
      <c r="E149" s="187" t="s">
        <v>199</v>
      </c>
      <c r="F149" s="188" t="s">
        <v>200</v>
      </c>
      <c r="G149" s="189" t="s">
        <v>201</v>
      </c>
      <c r="H149" s="190">
        <v>40</v>
      </c>
      <c r="I149" s="191"/>
      <c r="J149" s="192">
        <f t="shared" si="0"/>
        <v>0</v>
      </c>
      <c r="K149" s="193"/>
      <c r="L149" s="38"/>
      <c r="M149" s="194" t="s">
        <v>1</v>
      </c>
      <c r="N149" s="195" t="s">
        <v>39</v>
      </c>
      <c r="O149" s="70"/>
      <c r="P149" s="196">
        <f t="shared" si="1"/>
        <v>0</v>
      </c>
      <c r="Q149" s="196">
        <v>0</v>
      </c>
      <c r="R149" s="196">
        <f t="shared" si="2"/>
        <v>0</v>
      </c>
      <c r="S149" s="196">
        <v>0</v>
      </c>
      <c r="T149" s="197">
        <f t="shared" si="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98" t="s">
        <v>142</v>
      </c>
      <c r="AT149" s="198" t="s">
        <v>138</v>
      </c>
      <c r="AU149" s="198" t="s">
        <v>84</v>
      </c>
      <c r="AY149" s="16" t="s">
        <v>134</v>
      </c>
      <c r="BE149" s="199">
        <f t="shared" si="4"/>
        <v>0</v>
      </c>
      <c r="BF149" s="199">
        <f t="shared" si="5"/>
        <v>0</v>
      </c>
      <c r="BG149" s="199">
        <f t="shared" si="6"/>
        <v>0</v>
      </c>
      <c r="BH149" s="199">
        <f t="shared" si="7"/>
        <v>0</v>
      </c>
      <c r="BI149" s="199">
        <f t="shared" si="8"/>
        <v>0</v>
      </c>
      <c r="BJ149" s="16" t="s">
        <v>82</v>
      </c>
      <c r="BK149" s="199">
        <f t="shared" si="9"/>
        <v>0</v>
      </c>
      <c r="BL149" s="16" t="s">
        <v>142</v>
      </c>
      <c r="BM149" s="198" t="s">
        <v>829</v>
      </c>
    </row>
    <row r="150" spans="2:63" s="12" customFormat="1" ht="25.95" customHeight="1">
      <c r="B150" s="170"/>
      <c r="C150" s="171"/>
      <c r="D150" s="172" t="s">
        <v>73</v>
      </c>
      <c r="E150" s="173" t="s">
        <v>203</v>
      </c>
      <c r="F150" s="173" t="s">
        <v>204</v>
      </c>
      <c r="G150" s="171"/>
      <c r="H150" s="171"/>
      <c r="I150" s="174"/>
      <c r="J150" s="175">
        <f>BK150</f>
        <v>0</v>
      </c>
      <c r="K150" s="171"/>
      <c r="L150" s="176"/>
      <c r="M150" s="177"/>
      <c r="N150" s="178"/>
      <c r="O150" s="178"/>
      <c r="P150" s="179">
        <f>SUM(P151:P165)</f>
        <v>0</v>
      </c>
      <c r="Q150" s="178"/>
      <c r="R150" s="179">
        <f>SUM(R151:R165)</f>
        <v>0</v>
      </c>
      <c r="S150" s="178"/>
      <c r="T150" s="180">
        <f>SUM(T151:T165)</f>
        <v>0</v>
      </c>
      <c r="AR150" s="181" t="s">
        <v>82</v>
      </c>
      <c r="AT150" s="182" t="s">
        <v>73</v>
      </c>
      <c r="AU150" s="182" t="s">
        <v>74</v>
      </c>
      <c r="AY150" s="181" t="s">
        <v>134</v>
      </c>
      <c r="BK150" s="183">
        <f>SUM(BK151:BK165)</f>
        <v>0</v>
      </c>
    </row>
    <row r="151" spans="1:65" s="2" customFormat="1" ht="33" customHeight="1">
      <c r="A151" s="33"/>
      <c r="B151" s="34"/>
      <c r="C151" s="186" t="s">
        <v>340</v>
      </c>
      <c r="D151" s="186" t="s">
        <v>138</v>
      </c>
      <c r="E151" s="187" t="s">
        <v>206</v>
      </c>
      <c r="F151" s="188" t="s">
        <v>207</v>
      </c>
      <c r="G151" s="189" t="s">
        <v>152</v>
      </c>
      <c r="H151" s="190">
        <v>88</v>
      </c>
      <c r="I151" s="191"/>
      <c r="J151" s="192">
        <f aca="true" t="shared" si="10" ref="J151:J165">ROUND(I151*H151,2)</f>
        <v>0</v>
      </c>
      <c r="K151" s="193"/>
      <c r="L151" s="38"/>
      <c r="M151" s="194" t="s">
        <v>1</v>
      </c>
      <c r="N151" s="195" t="s">
        <v>39</v>
      </c>
      <c r="O151" s="70"/>
      <c r="P151" s="196">
        <f aca="true" t="shared" si="11" ref="P151:P165">O151*H151</f>
        <v>0</v>
      </c>
      <c r="Q151" s="196">
        <v>0</v>
      </c>
      <c r="R151" s="196">
        <f aca="true" t="shared" si="12" ref="R151:R165">Q151*H151</f>
        <v>0</v>
      </c>
      <c r="S151" s="196">
        <v>0</v>
      </c>
      <c r="T151" s="197">
        <f aca="true" t="shared" si="13" ref="T151:T165"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98" t="s">
        <v>142</v>
      </c>
      <c r="AT151" s="198" t="s">
        <v>138</v>
      </c>
      <c r="AU151" s="198" t="s">
        <v>82</v>
      </c>
      <c r="AY151" s="16" t="s">
        <v>134</v>
      </c>
      <c r="BE151" s="199">
        <f aca="true" t="shared" si="14" ref="BE151:BE165">IF(N151="základní",J151,0)</f>
        <v>0</v>
      </c>
      <c r="BF151" s="199">
        <f aca="true" t="shared" si="15" ref="BF151:BF165">IF(N151="snížená",J151,0)</f>
        <v>0</v>
      </c>
      <c r="BG151" s="199">
        <f aca="true" t="shared" si="16" ref="BG151:BG165">IF(N151="zákl. přenesená",J151,0)</f>
        <v>0</v>
      </c>
      <c r="BH151" s="199">
        <f aca="true" t="shared" si="17" ref="BH151:BH165">IF(N151="sníž. přenesená",J151,0)</f>
        <v>0</v>
      </c>
      <c r="BI151" s="199">
        <f aca="true" t="shared" si="18" ref="BI151:BI165">IF(N151="nulová",J151,0)</f>
        <v>0</v>
      </c>
      <c r="BJ151" s="16" t="s">
        <v>82</v>
      </c>
      <c r="BK151" s="199">
        <f aca="true" t="shared" si="19" ref="BK151:BK165">ROUND(I151*H151,2)</f>
        <v>0</v>
      </c>
      <c r="BL151" s="16" t="s">
        <v>142</v>
      </c>
      <c r="BM151" s="198" t="s">
        <v>830</v>
      </c>
    </row>
    <row r="152" spans="1:65" s="2" customFormat="1" ht="21.75" customHeight="1">
      <c r="A152" s="33"/>
      <c r="B152" s="34"/>
      <c r="C152" s="186" t="s">
        <v>437</v>
      </c>
      <c r="D152" s="186" t="s">
        <v>138</v>
      </c>
      <c r="E152" s="187" t="s">
        <v>210</v>
      </c>
      <c r="F152" s="188" t="s">
        <v>211</v>
      </c>
      <c r="G152" s="189" t="s">
        <v>141</v>
      </c>
      <c r="H152" s="190">
        <v>4</v>
      </c>
      <c r="I152" s="191"/>
      <c r="J152" s="192">
        <f t="shared" si="10"/>
        <v>0</v>
      </c>
      <c r="K152" s="193"/>
      <c r="L152" s="38"/>
      <c r="M152" s="194" t="s">
        <v>1</v>
      </c>
      <c r="N152" s="195" t="s">
        <v>39</v>
      </c>
      <c r="O152" s="70"/>
      <c r="P152" s="196">
        <f t="shared" si="11"/>
        <v>0</v>
      </c>
      <c r="Q152" s="196">
        <v>0</v>
      </c>
      <c r="R152" s="196">
        <f t="shared" si="12"/>
        <v>0</v>
      </c>
      <c r="S152" s="196">
        <v>0</v>
      </c>
      <c r="T152" s="197">
        <f t="shared" si="1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98" t="s">
        <v>142</v>
      </c>
      <c r="AT152" s="198" t="s">
        <v>138</v>
      </c>
      <c r="AU152" s="198" t="s">
        <v>82</v>
      </c>
      <c r="AY152" s="16" t="s">
        <v>134</v>
      </c>
      <c r="BE152" s="199">
        <f t="shared" si="14"/>
        <v>0</v>
      </c>
      <c r="BF152" s="199">
        <f t="shared" si="15"/>
        <v>0</v>
      </c>
      <c r="BG152" s="199">
        <f t="shared" si="16"/>
        <v>0</v>
      </c>
      <c r="BH152" s="199">
        <f t="shared" si="17"/>
        <v>0</v>
      </c>
      <c r="BI152" s="199">
        <f t="shared" si="18"/>
        <v>0</v>
      </c>
      <c r="BJ152" s="16" t="s">
        <v>82</v>
      </c>
      <c r="BK152" s="199">
        <f t="shared" si="19"/>
        <v>0</v>
      </c>
      <c r="BL152" s="16" t="s">
        <v>142</v>
      </c>
      <c r="BM152" s="198" t="s">
        <v>831</v>
      </c>
    </row>
    <row r="153" spans="1:65" s="2" customFormat="1" ht="21.75" customHeight="1">
      <c r="A153" s="33"/>
      <c r="B153" s="34"/>
      <c r="C153" s="186" t="s">
        <v>441</v>
      </c>
      <c r="D153" s="186" t="s">
        <v>138</v>
      </c>
      <c r="E153" s="187" t="s">
        <v>214</v>
      </c>
      <c r="F153" s="188" t="s">
        <v>215</v>
      </c>
      <c r="G153" s="189" t="s">
        <v>141</v>
      </c>
      <c r="H153" s="190">
        <v>26</v>
      </c>
      <c r="I153" s="191"/>
      <c r="J153" s="192">
        <f t="shared" si="10"/>
        <v>0</v>
      </c>
      <c r="K153" s="193"/>
      <c r="L153" s="38"/>
      <c r="M153" s="194" t="s">
        <v>1</v>
      </c>
      <c r="N153" s="195" t="s">
        <v>39</v>
      </c>
      <c r="O153" s="70"/>
      <c r="P153" s="196">
        <f t="shared" si="11"/>
        <v>0</v>
      </c>
      <c r="Q153" s="196">
        <v>0</v>
      </c>
      <c r="R153" s="196">
        <f t="shared" si="12"/>
        <v>0</v>
      </c>
      <c r="S153" s="196">
        <v>0</v>
      </c>
      <c r="T153" s="197">
        <f t="shared" si="1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98" t="s">
        <v>142</v>
      </c>
      <c r="AT153" s="198" t="s">
        <v>138</v>
      </c>
      <c r="AU153" s="198" t="s">
        <v>82</v>
      </c>
      <c r="AY153" s="16" t="s">
        <v>134</v>
      </c>
      <c r="BE153" s="199">
        <f t="shared" si="14"/>
        <v>0</v>
      </c>
      <c r="BF153" s="199">
        <f t="shared" si="15"/>
        <v>0</v>
      </c>
      <c r="BG153" s="199">
        <f t="shared" si="16"/>
        <v>0</v>
      </c>
      <c r="BH153" s="199">
        <f t="shared" si="17"/>
        <v>0</v>
      </c>
      <c r="BI153" s="199">
        <f t="shared" si="18"/>
        <v>0</v>
      </c>
      <c r="BJ153" s="16" t="s">
        <v>82</v>
      </c>
      <c r="BK153" s="199">
        <f t="shared" si="19"/>
        <v>0</v>
      </c>
      <c r="BL153" s="16" t="s">
        <v>142</v>
      </c>
      <c r="BM153" s="198" t="s">
        <v>832</v>
      </c>
    </row>
    <row r="154" spans="1:65" s="2" customFormat="1" ht="33" customHeight="1">
      <c r="A154" s="33"/>
      <c r="B154" s="34"/>
      <c r="C154" s="186" t="s">
        <v>445</v>
      </c>
      <c r="D154" s="186" t="s">
        <v>138</v>
      </c>
      <c r="E154" s="187" t="s">
        <v>218</v>
      </c>
      <c r="F154" s="188" t="s">
        <v>219</v>
      </c>
      <c r="G154" s="189" t="s">
        <v>141</v>
      </c>
      <c r="H154" s="190">
        <v>3</v>
      </c>
      <c r="I154" s="191"/>
      <c r="J154" s="192">
        <f t="shared" si="10"/>
        <v>0</v>
      </c>
      <c r="K154" s="193"/>
      <c r="L154" s="38"/>
      <c r="M154" s="194" t="s">
        <v>1</v>
      </c>
      <c r="N154" s="195" t="s">
        <v>39</v>
      </c>
      <c r="O154" s="70"/>
      <c r="P154" s="196">
        <f t="shared" si="11"/>
        <v>0</v>
      </c>
      <c r="Q154" s="196">
        <v>0</v>
      </c>
      <c r="R154" s="196">
        <f t="shared" si="12"/>
        <v>0</v>
      </c>
      <c r="S154" s="196">
        <v>0</v>
      </c>
      <c r="T154" s="197">
        <f t="shared" si="1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98" t="s">
        <v>142</v>
      </c>
      <c r="AT154" s="198" t="s">
        <v>138</v>
      </c>
      <c r="AU154" s="198" t="s">
        <v>82</v>
      </c>
      <c r="AY154" s="16" t="s">
        <v>134</v>
      </c>
      <c r="BE154" s="199">
        <f t="shared" si="14"/>
        <v>0</v>
      </c>
      <c r="BF154" s="199">
        <f t="shared" si="15"/>
        <v>0</v>
      </c>
      <c r="BG154" s="199">
        <f t="shared" si="16"/>
        <v>0</v>
      </c>
      <c r="BH154" s="199">
        <f t="shared" si="17"/>
        <v>0</v>
      </c>
      <c r="BI154" s="199">
        <f t="shared" si="18"/>
        <v>0</v>
      </c>
      <c r="BJ154" s="16" t="s">
        <v>82</v>
      </c>
      <c r="BK154" s="199">
        <f t="shared" si="19"/>
        <v>0</v>
      </c>
      <c r="BL154" s="16" t="s">
        <v>142</v>
      </c>
      <c r="BM154" s="198" t="s">
        <v>833</v>
      </c>
    </row>
    <row r="155" spans="1:65" s="2" customFormat="1" ht="21.75" customHeight="1">
      <c r="A155" s="33"/>
      <c r="B155" s="34"/>
      <c r="C155" s="186" t="s">
        <v>449</v>
      </c>
      <c r="D155" s="186" t="s">
        <v>138</v>
      </c>
      <c r="E155" s="187" t="s">
        <v>222</v>
      </c>
      <c r="F155" s="188" t="s">
        <v>223</v>
      </c>
      <c r="G155" s="189" t="s">
        <v>224</v>
      </c>
      <c r="H155" s="190">
        <v>0.08</v>
      </c>
      <c r="I155" s="191"/>
      <c r="J155" s="192">
        <f t="shared" si="10"/>
        <v>0</v>
      </c>
      <c r="K155" s="193"/>
      <c r="L155" s="38"/>
      <c r="M155" s="194" t="s">
        <v>1</v>
      </c>
      <c r="N155" s="195" t="s">
        <v>39</v>
      </c>
      <c r="O155" s="70"/>
      <c r="P155" s="196">
        <f t="shared" si="11"/>
        <v>0</v>
      </c>
      <c r="Q155" s="196">
        <v>0</v>
      </c>
      <c r="R155" s="196">
        <f t="shared" si="12"/>
        <v>0</v>
      </c>
      <c r="S155" s="196">
        <v>0</v>
      </c>
      <c r="T155" s="197">
        <f t="shared" si="1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98" t="s">
        <v>142</v>
      </c>
      <c r="AT155" s="198" t="s">
        <v>138</v>
      </c>
      <c r="AU155" s="198" t="s">
        <v>82</v>
      </c>
      <c r="AY155" s="16" t="s">
        <v>134</v>
      </c>
      <c r="BE155" s="199">
        <f t="shared" si="14"/>
        <v>0</v>
      </c>
      <c r="BF155" s="199">
        <f t="shared" si="15"/>
        <v>0</v>
      </c>
      <c r="BG155" s="199">
        <f t="shared" si="16"/>
        <v>0</v>
      </c>
      <c r="BH155" s="199">
        <f t="shared" si="17"/>
        <v>0</v>
      </c>
      <c r="BI155" s="199">
        <f t="shared" si="18"/>
        <v>0</v>
      </c>
      <c r="BJ155" s="16" t="s">
        <v>82</v>
      </c>
      <c r="BK155" s="199">
        <f t="shared" si="19"/>
        <v>0</v>
      </c>
      <c r="BL155" s="16" t="s">
        <v>142</v>
      </c>
      <c r="BM155" s="198" t="s">
        <v>834</v>
      </c>
    </row>
    <row r="156" spans="1:65" s="2" customFormat="1" ht="16.5" customHeight="1">
      <c r="A156" s="33"/>
      <c r="B156" s="34"/>
      <c r="C156" s="186" t="s">
        <v>7</v>
      </c>
      <c r="D156" s="186" t="s">
        <v>138</v>
      </c>
      <c r="E156" s="187" t="s">
        <v>227</v>
      </c>
      <c r="F156" s="188" t="s">
        <v>228</v>
      </c>
      <c r="G156" s="189" t="s">
        <v>141</v>
      </c>
      <c r="H156" s="190">
        <v>3</v>
      </c>
      <c r="I156" s="191"/>
      <c r="J156" s="192">
        <f t="shared" si="10"/>
        <v>0</v>
      </c>
      <c r="K156" s="193"/>
      <c r="L156" s="38"/>
      <c r="M156" s="194" t="s">
        <v>1</v>
      </c>
      <c r="N156" s="195" t="s">
        <v>39</v>
      </c>
      <c r="O156" s="70"/>
      <c r="P156" s="196">
        <f t="shared" si="11"/>
        <v>0</v>
      </c>
      <c r="Q156" s="196">
        <v>0</v>
      </c>
      <c r="R156" s="196">
        <f t="shared" si="12"/>
        <v>0</v>
      </c>
      <c r="S156" s="196">
        <v>0</v>
      </c>
      <c r="T156" s="197">
        <f t="shared" si="1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98" t="s">
        <v>142</v>
      </c>
      <c r="AT156" s="198" t="s">
        <v>138</v>
      </c>
      <c r="AU156" s="198" t="s">
        <v>82</v>
      </c>
      <c r="AY156" s="16" t="s">
        <v>134</v>
      </c>
      <c r="BE156" s="199">
        <f t="shared" si="14"/>
        <v>0</v>
      </c>
      <c r="BF156" s="199">
        <f t="shared" si="15"/>
        <v>0</v>
      </c>
      <c r="BG156" s="199">
        <f t="shared" si="16"/>
        <v>0</v>
      </c>
      <c r="BH156" s="199">
        <f t="shared" si="17"/>
        <v>0</v>
      </c>
      <c r="BI156" s="199">
        <f t="shared" si="18"/>
        <v>0</v>
      </c>
      <c r="BJ156" s="16" t="s">
        <v>82</v>
      </c>
      <c r="BK156" s="199">
        <f t="shared" si="19"/>
        <v>0</v>
      </c>
      <c r="BL156" s="16" t="s">
        <v>142</v>
      </c>
      <c r="BM156" s="198" t="s">
        <v>835</v>
      </c>
    </row>
    <row r="157" spans="1:65" s="2" customFormat="1" ht="16.5" customHeight="1">
      <c r="A157" s="33"/>
      <c r="B157" s="34"/>
      <c r="C157" s="186" t="s">
        <v>456</v>
      </c>
      <c r="D157" s="186" t="s">
        <v>138</v>
      </c>
      <c r="E157" s="187" t="s">
        <v>231</v>
      </c>
      <c r="F157" s="188" t="s">
        <v>232</v>
      </c>
      <c r="G157" s="189" t="s">
        <v>141</v>
      </c>
      <c r="H157" s="190">
        <v>3</v>
      </c>
      <c r="I157" s="191"/>
      <c r="J157" s="192">
        <f t="shared" si="10"/>
        <v>0</v>
      </c>
      <c r="K157" s="193"/>
      <c r="L157" s="38"/>
      <c r="M157" s="194" t="s">
        <v>1</v>
      </c>
      <c r="N157" s="195" t="s">
        <v>39</v>
      </c>
      <c r="O157" s="70"/>
      <c r="P157" s="196">
        <f t="shared" si="11"/>
        <v>0</v>
      </c>
      <c r="Q157" s="196">
        <v>0</v>
      </c>
      <c r="R157" s="196">
        <f t="shared" si="12"/>
        <v>0</v>
      </c>
      <c r="S157" s="196">
        <v>0</v>
      </c>
      <c r="T157" s="197">
        <f t="shared" si="1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98" t="s">
        <v>142</v>
      </c>
      <c r="AT157" s="198" t="s">
        <v>138</v>
      </c>
      <c r="AU157" s="198" t="s">
        <v>82</v>
      </c>
      <c r="AY157" s="16" t="s">
        <v>134</v>
      </c>
      <c r="BE157" s="199">
        <f t="shared" si="14"/>
        <v>0</v>
      </c>
      <c r="BF157" s="199">
        <f t="shared" si="15"/>
        <v>0</v>
      </c>
      <c r="BG157" s="199">
        <f t="shared" si="16"/>
        <v>0</v>
      </c>
      <c r="BH157" s="199">
        <f t="shared" si="17"/>
        <v>0</v>
      </c>
      <c r="BI157" s="199">
        <f t="shared" si="18"/>
        <v>0</v>
      </c>
      <c r="BJ157" s="16" t="s">
        <v>82</v>
      </c>
      <c r="BK157" s="199">
        <f t="shared" si="19"/>
        <v>0</v>
      </c>
      <c r="BL157" s="16" t="s">
        <v>142</v>
      </c>
      <c r="BM157" s="198" t="s">
        <v>836</v>
      </c>
    </row>
    <row r="158" spans="1:65" s="2" customFormat="1" ht="16.5" customHeight="1">
      <c r="A158" s="33"/>
      <c r="B158" s="34"/>
      <c r="C158" s="186" t="s">
        <v>460</v>
      </c>
      <c r="D158" s="186" t="s">
        <v>138</v>
      </c>
      <c r="E158" s="187" t="s">
        <v>235</v>
      </c>
      <c r="F158" s="188" t="s">
        <v>236</v>
      </c>
      <c r="G158" s="189" t="s">
        <v>141</v>
      </c>
      <c r="H158" s="190">
        <v>2</v>
      </c>
      <c r="I158" s="191"/>
      <c r="J158" s="192">
        <f t="shared" si="10"/>
        <v>0</v>
      </c>
      <c r="K158" s="193"/>
      <c r="L158" s="38"/>
      <c r="M158" s="194" t="s">
        <v>1</v>
      </c>
      <c r="N158" s="195" t="s">
        <v>39</v>
      </c>
      <c r="O158" s="70"/>
      <c r="P158" s="196">
        <f t="shared" si="11"/>
        <v>0</v>
      </c>
      <c r="Q158" s="196">
        <v>0</v>
      </c>
      <c r="R158" s="196">
        <f t="shared" si="12"/>
        <v>0</v>
      </c>
      <c r="S158" s="196">
        <v>0</v>
      </c>
      <c r="T158" s="197">
        <f t="shared" si="1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98" t="s">
        <v>142</v>
      </c>
      <c r="AT158" s="198" t="s">
        <v>138</v>
      </c>
      <c r="AU158" s="198" t="s">
        <v>82</v>
      </c>
      <c r="AY158" s="16" t="s">
        <v>134</v>
      </c>
      <c r="BE158" s="199">
        <f t="shared" si="14"/>
        <v>0</v>
      </c>
      <c r="BF158" s="199">
        <f t="shared" si="15"/>
        <v>0</v>
      </c>
      <c r="BG158" s="199">
        <f t="shared" si="16"/>
        <v>0</v>
      </c>
      <c r="BH158" s="199">
        <f t="shared" si="17"/>
        <v>0</v>
      </c>
      <c r="BI158" s="199">
        <f t="shared" si="18"/>
        <v>0</v>
      </c>
      <c r="BJ158" s="16" t="s">
        <v>82</v>
      </c>
      <c r="BK158" s="199">
        <f t="shared" si="19"/>
        <v>0</v>
      </c>
      <c r="BL158" s="16" t="s">
        <v>142</v>
      </c>
      <c r="BM158" s="198" t="s">
        <v>837</v>
      </c>
    </row>
    <row r="159" spans="1:65" s="2" customFormat="1" ht="16.5" customHeight="1">
      <c r="A159" s="33"/>
      <c r="B159" s="34"/>
      <c r="C159" s="186" t="s">
        <v>464</v>
      </c>
      <c r="D159" s="186" t="s">
        <v>138</v>
      </c>
      <c r="E159" s="187" t="s">
        <v>239</v>
      </c>
      <c r="F159" s="188" t="s">
        <v>240</v>
      </c>
      <c r="G159" s="189" t="s">
        <v>141</v>
      </c>
      <c r="H159" s="190">
        <v>1</v>
      </c>
      <c r="I159" s="191"/>
      <c r="J159" s="192">
        <f t="shared" si="10"/>
        <v>0</v>
      </c>
      <c r="K159" s="193"/>
      <c r="L159" s="38"/>
      <c r="M159" s="194" t="s">
        <v>1</v>
      </c>
      <c r="N159" s="195" t="s">
        <v>39</v>
      </c>
      <c r="O159" s="70"/>
      <c r="P159" s="196">
        <f t="shared" si="11"/>
        <v>0</v>
      </c>
      <c r="Q159" s="196">
        <v>0</v>
      </c>
      <c r="R159" s="196">
        <f t="shared" si="12"/>
        <v>0</v>
      </c>
      <c r="S159" s="196">
        <v>0</v>
      </c>
      <c r="T159" s="197">
        <f t="shared" si="1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98" t="s">
        <v>142</v>
      </c>
      <c r="AT159" s="198" t="s">
        <v>138</v>
      </c>
      <c r="AU159" s="198" t="s">
        <v>82</v>
      </c>
      <c r="AY159" s="16" t="s">
        <v>134</v>
      </c>
      <c r="BE159" s="199">
        <f t="shared" si="14"/>
        <v>0</v>
      </c>
      <c r="BF159" s="199">
        <f t="shared" si="15"/>
        <v>0</v>
      </c>
      <c r="BG159" s="199">
        <f t="shared" si="16"/>
        <v>0</v>
      </c>
      <c r="BH159" s="199">
        <f t="shared" si="17"/>
        <v>0</v>
      </c>
      <c r="BI159" s="199">
        <f t="shared" si="18"/>
        <v>0</v>
      </c>
      <c r="BJ159" s="16" t="s">
        <v>82</v>
      </c>
      <c r="BK159" s="199">
        <f t="shared" si="19"/>
        <v>0</v>
      </c>
      <c r="BL159" s="16" t="s">
        <v>142</v>
      </c>
      <c r="BM159" s="198" t="s">
        <v>838</v>
      </c>
    </row>
    <row r="160" spans="1:65" s="2" customFormat="1" ht="16.5" customHeight="1">
      <c r="A160" s="33"/>
      <c r="B160" s="34"/>
      <c r="C160" s="186" t="s">
        <v>488</v>
      </c>
      <c r="D160" s="186" t="s">
        <v>138</v>
      </c>
      <c r="E160" s="187" t="s">
        <v>243</v>
      </c>
      <c r="F160" s="188" t="s">
        <v>244</v>
      </c>
      <c r="G160" s="189" t="s">
        <v>245</v>
      </c>
      <c r="H160" s="190">
        <v>52</v>
      </c>
      <c r="I160" s="191"/>
      <c r="J160" s="192">
        <f t="shared" si="10"/>
        <v>0</v>
      </c>
      <c r="K160" s="193"/>
      <c r="L160" s="38"/>
      <c r="M160" s="194" t="s">
        <v>1</v>
      </c>
      <c r="N160" s="195" t="s">
        <v>39</v>
      </c>
      <c r="O160" s="70"/>
      <c r="P160" s="196">
        <f t="shared" si="11"/>
        <v>0</v>
      </c>
      <c r="Q160" s="196">
        <v>0</v>
      </c>
      <c r="R160" s="196">
        <f t="shared" si="12"/>
        <v>0</v>
      </c>
      <c r="S160" s="196">
        <v>0</v>
      </c>
      <c r="T160" s="197">
        <f t="shared" si="1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98" t="s">
        <v>142</v>
      </c>
      <c r="AT160" s="198" t="s">
        <v>138</v>
      </c>
      <c r="AU160" s="198" t="s">
        <v>82</v>
      </c>
      <c r="AY160" s="16" t="s">
        <v>134</v>
      </c>
      <c r="BE160" s="199">
        <f t="shared" si="14"/>
        <v>0</v>
      </c>
      <c r="BF160" s="199">
        <f t="shared" si="15"/>
        <v>0</v>
      </c>
      <c r="BG160" s="199">
        <f t="shared" si="16"/>
        <v>0</v>
      </c>
      <c r="BH160" s="199">
        <f t="shared" si="17"/>
        <v>0</v>
      </c>
      <c r="BI160" s="199">
        <f t="shared" si="18"/>
        <v>0</v>
      </c>
      <c r="BJ160" s="16" t="s">
        <v>82</v>
      </c>
      <c r="BK160" s="199">
        <f t="shared" si="19"/>
        <v>0</v>
      </c>
      <c r="BL160" s="16" t="s">
        <v>142</v>
      </c>
      <c r="BM160" s="198" t="s">
        <v>839</v>
      </c>
    </row>
    <row r="161" spans="1:65" s="2" customFormat="1" ht="16.5" customHeight="1">
      <c r="A161" s="33"/>
      <c r="B161" s="34"/>
      <c r="C161" s="186" t="s">
        <v>476</v>
      </c>
      <c r="D161" s="186" t="s">
        <v>138</v>
      </c>
      <c r="E161" s="187" t="s">
        <v>248</v>
      </c>
      <c r="F161" s="188" t="s">
        <v>249</v>
      </c>
      <c r="G161" s="189" t="s">
        <v>245</v>
      </c>
      <c r="H161" s="190">
        <v>23</v>
      </c>
      <c r="I161" s="191"/>
      <c r="J161" s="192">
        <f t="shared" si="10"/>
        <v>0</v>
      </c>
      <c r="K161" s="193"/>
      <c r="L161" s="38"/>
      <c r="M161" s="194" t="s">
        <v>1</v>
      </c>
      <c r="N161" s="195" t="s">
        <v>39</v>
      </c>
      <c r="O161" s="70"/>
      <c r="P161" s="196">
        <f t="shared" si="11"/>
        <v>0</v>
      </c>
      <c r="Q161" s="196">
        <v>0</v>
      </c>
      <c r="R161" s="196">
        <f t="shared" si="12"/>
        <v>0</v>
      </c>
      <c r="S161" s="196">
        <v>0</v>
      </c>
      <c r="T161" s="197">
        <f t="shared" si="1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98" t="s">
        <v>142</v>
      </c>
      <c r="AT161" s="198" t="s">
        <v>138</v>
      </c>
      <c r="AU161" s="198" t="s">
        <v>82</v>
      </c>
      <c r="AY161" s="16" t="s">
        <v>134</v>
      </c>
      <c r="BE161" s="199">
        <f t="shared" si="14"/>
        <v>0</v>
      </c>
      <c r="BF161" s="199">
        <f t="shared" si="15"/>
        <v>0</v>
      </c>
      <c r="BG161" s="199">
        <f t="shared" si="16"/>
        <v>0</v>
      </c>
      <c r="BH161" s="199">
        <f t="shared" si="17"/>
        <v>0</v>
      </c>
      <c r="BI161" s="199">
        <f t="shared" si="18"/>
        <v>0</v>
      </c>
      <c r="BJ161" s="16" t="s">
        <v>82</v>
      </c>
      <c r="BK161" s="199">
        <f t="shared" si="19"/>
        <v>0</v>
      </c>
      <c r="BL161" s="16" t="s">
        <v>142</v>
      </c>
      <c r="BM161" s="198" t="s">
        <v>840</v>
      </c>
    </row>
    <row r="162" spans="1:65" s="2" customFormat="1" ht="16.5" customHeight="1">
      <c r="A162" s="33"/>
      <c r="B162" s="34"/>
      <c r="C162" s="186" t="s">
        <v>480</v>
      </c>
      <c r="D162" s="186" t="s">
        <v>138</v>
      </c>
      <c r="E162" s="187" t="s">
        <v>252</v>
      </c>
      <c r="F162" s="188" t="s">
        <v>253</v>
      </c>
      <c r="G162" s="189" t="s">
        <v>245</v>
      </c>
      <c r="H162" s="190">
        <v>16</v>
      </c>
      <c r="I162" s="191"/>
      <c r="J162" s="192">
        <f t="shared" si="10"/>
        <v>0</v>
      </c>
      <c r="K162" s="193"/>
      <c r="L162" s="38"/>
      <c r="M162" s="194" t="s">
        <v>1</v>
      </c>
      <c r="N162" s="195" t="s">
        <v>39</v>
      </c>
      <c r="O162" s="70"/>
      <c r="P162" s="196">
        <f t="shared" si="11"/>
        <v>0</v>
      </c>
      <c r="Q162" s="196">
        <v>0</v>
      </c>
      <c r="R162" s="196">
        <f t="shared" si="12"/>
        <v>0</v>
      </c>
      <c r="S162" s="196">
        <v>0</v>
      </c>
      <c r="T162" s="197">
        <f t="shared" si="1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98" t="s">
        <v>142</v>
      </c>
      <c r="AT162" s="198" t="s">
        <v>138</v>
      </c>
      <c r="AU162" s="198" t="s">
        <v>82</v>
      </c>
      <c r="AY162" s="16" t="s">
        <v>134</v>
      </c>
      <c r="BE162" s="199">
        <f t="shared" si="14"/>
        <v>0</v>
      </c>
      <c r="BF162" s="199">
        <f t="shared" si="15"/>
        <v>0</v>
      </c>
      <c r="BG162" s="199">
        <f t="shared" si="16"/>
        <v>0</v>
      </c>
      <c r="BH162" s="199">
        <f t="shared" si="17"/>
        <v>0</v>
      </c>
      <c r="BI162" s="199">
        <f t="shared" si="18"/>
        <v>0</v>
      </c>
      <c r="BJ162" s="16" t="s">
        <v>82</v>
      </c>
      <c r="BK162" s="199">
        <f t="shared" si="19"/>
        <v>0</v>
      </c>
      <c r="BL162" s="16" t="s">
        <v>142</v>
      </c>
      <c r="BM162" s="198" t="s">
        <v>841</v>
      </c>
    </row>
    <row r="163" spans="1:65" s="2" customFormat="1" ht="16.5" customHeight="1">
      <c r="A163" s="33"/>
      <c r="B163" s="34"/>
      <c r="C163" s="186" t="s">
        <v>484</v>
      </c>
      <c r="D163" s="186" t="s">
        <v>138</v>
      </c>
      <c r="E163" s="187" t="s">
        <v>256</v>
      </c>
      <c r="F163" s="188" t="s">
        <v>257</v>
      </c>
      <c r="G163" s="189" t="s">
        <v>245</v>
      </c>
      <c r="H163" s="190">
        <v>3</v>
      </c>
      <c r="I163" s="191"/>
      <c r="J163" s="192">
        <f t="shared" si="10"/>
        <v>0</v>
      </c>
      <c r="K163" s="193"/>
      <c r="L163" s="38"/>
      <c r="M163" s="194" t="s">
        <v>1</v>
      </c>
      <c r="N163" s="195" t="s">
        <v>39</v>
      </c>
      <c r="O163" s="70"/>
      <c r="P163" s="196">
        <f t="shared" si="11"/>
        <v>0</v>
      </c>
      <c r="Q163" s="196">
        <v>0</v>
      </c>
      <c r="R163" s="196">
        <f t="shared" si="12"/>
        <v>0</v>
      </c>
      <c r="S163" s="196">
        <v>0</v>
      </c>
      <c r="T163" s="197">
        <f t="shared" si="1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98" t="s">
        <v>142</v>
      </c>
      <c r="AT163" s="198" t="s">
        <v>138</v>
      </c>
      <c r="AU163" s="198" t="s">
        <v>82</v>
      </c>
      <c r="AY163" s="16" t="s">
        <v>134</v>
      </c>
      <c r="BE163" s="199">
        <f t="shared" si="14"/>
        <v>0</v>
      </c>
      <c r="BF163" s="199">
        <f t="shared" si="15"/>
        <v>0</v>
      </c>
      <c r="BG163" s="199">
        <f t="shared" si="16"/>
        <v>0</v>
      </c>
      <c r="BH163" s="199">
        <f t="shared" si="17"/>
        <v>0</v>
      </c>
      <c r="BI163" s="199">
        <f t="shared" si="18"/>
        <v>0</v>
      </c>
      <c r="BJ163" s="16" t="s">
        <v>82</v>
      </c>
      <c r="BK163" s="199">
        <f t="shared" si="19"/>
        <v>0</v>
      </c>
      <c r="BL163" s="16" t="s">
        <v>142</v>
      </c>
      <c r="BM163" s="198" t="s">
        <v>842</v>
      </c>
    </row>
    <row r="164" spans="1:65" s="2" customFormat="1" ht="16.5" customHeight="1">
      <c r="A164" s="33"/>
      <c r="B164" s="34"/>
      <c r="C164" s="186" t="s">
        <v>704</v>
      </c>
      <c r="D164" s="186" t="s">
        <v>138</v>
      </c>
      <c r="E164" s="187" t="s">
        <v>260</v>
      </c>
      <c r="F164" s="188" t="s">
        <v>261</v>
      </c>
      <c r="G164" s="189" t="s">
        <v>245</v>
      </c>
      <c r="H164" s="190">
        <v>2</v>
      </c>
      <c r="I164" s="191"/>
      <c r="J164" s="192">
        <f t="shared" si="10"/>
        <v>0</v>
      </c>
      <c r="K164" s="193"/>
      <c r="L164" s="38"/>
      <c r="M164" s="194" t="s">
        <v>1</v>
      </c>
      <c r="N164" s="195" t="s">
        <v>39</v>
      </c>
      <c r="O164" s="70"/>
      <c r="P164" s="196">
        <f t="shared" si="11"/>
        <v>0</v>
      </c>
      <c r="Q164" s="196">
        <v>0</v>
      </c>
      <c r="R164" s="196">
        <f t="shared" si="12"/>
        <v>0</v>
      </c>
      <c r="S164" s="196">
        <v>0</v>
      </c>
      <c r="T164" s="197">
        <f t="shared" si="1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98" t="s">
        <v>142</v>
      </c>
      <c r="AT164" s="198" t="s">
        <v>138</v>
      </c>
      <c r="AU164" s="198" t="s">
        <v>82</v>
      </c>
      <c r="AY164" s="16" t="s">
        <v>134</v>
      </c>
      <c r="BE164" s="199">
        <f t="shared" si="14"/>
        <v>0</v>
      </c>
      <c r="BF164" s="199">
        <f t="shared" si="15"/>
        <v>0</v>
      </c>
      <c r="BG164" s="199">
        <f t="shared" si="16"/>
        <v>0</v>
      </c>
      <c r="BH164" s="199">
        <f t="shared" si="17"/>
        <v>0</v>
      </c>
      <c r="BI164" s="199">
        <f t="shared" si="18"/>
        <v>0</v>
      </c>
      <c r="BJ164" s="16" t="s">
        <v>82</v>
      </c>
      <c r="BK164" s="199">
        <f t="shared" si="19"/>
        <v>0</v>
      </c>
      <c r="BL164" s="16" t="s">
        <v>142</v>
      </c>
      <c r="BM164" s="198" t="s">
        <v>843</v>
      </c>
    </row>
    <row r="165" spans="1:65" s="2" customFormat="1" ht="16.5" customHeight="1">
      <c r="A165" s="33"/>
      <c r="B165" s="34"/>
      <c r="C165" s="186" t="s">
        <v>412</v>
      </c>
      <c r="D165" s="186" t="s">
        <v>138</v>
      </c>
      <c r="E165" s="187" t="s">
        <v>264</v>
      </c>
      <c r="F165" s="188" t="s">
        <v>265</v>
      </c>
      <c r="G165" s="189" t="s">
        <v>245</v>
      </c>
      <c r="H165" s="190">
        <v>1</v>
      </c>
      <c r="I165" s="191"/>
      <c r="J165" s="192">
        <f t="shared" si="10"/>
        <v>0</v>
      </c>
      <c r="K165" s="193"/>
      <c r="L165" s="38"/>
      <c r="M165" s="194" t="s">
        <v>1</v>
      </c>
      <c r="N165" s="195" t="s">
        <v>39</v>
      </c>
      <c r="O165" s="70"/>
      <c r="P165" s="196">
        <f t="shared" si="11"/>
        <v>0</v>
      </c>
      <c r="Q165" s="196">
        <v>0</v>
      </c>
      <c r="R165" s="196">
        <f t="shared" si="12"/>
        <v>0</v>
      </c>
      <c r="S165" s="196">
        <v>0</v>
      </c>
      <c r="T165" s="197">
        <f t="shared" si="1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98" t="s">
        <v>142</v>
      </c>
      <c r="AT165" s="198" t="s">
        <v>138</v>
      </c>
      <c r="AU165" s="198" t="s">
        <v>82</v>
      </c>
      <c r="AY165" s="16" t="s">
        <v>134</v>
      </c>
      <c r="BE165" s="199">
        <f t="shared" si="14"/>
        <v>0</v>
      </c>
      <c r="BF165" s="199">
        <f t="shared" si="15"/>
        <v>0</v>
      </c>
      <c r="BG165" s="199">
        <f t="shared" si="16"/>
        <v>0</v>
      </c>
      <c r="BH165" s="199">
        <f t="shared" si="17"/>
        <v>0</v>
      </c>
      <c r="BI165" s="199">
        <f t="shared" si="18"/>
        <v>0</v>
      </c>
      <c r="BJ165" s="16" t="s">
        <v>82</v>
      </c>
      <c r="BK165" s="199">
        <f t="shared" si="19"/>
        <v>0</v>
      </c>
      <c r="BL165" s="16" t="s">
        <v>142</v>
      </c>
      <c r="BM165" s="198" t="s">
        <v>844</v>
      </c>
    </row>
    <row r="166" spans="2:63" s="12" customFormat="1" ht="25.95" customHeight="1">
      <c r="B166" s="170"/>
      <c r="C166" s="171"/>
      <c r="D166" s="172" t="s">
        <v>73</v>
      </c>
      <c r="E166" s="173" t="s">
        <v>267</v>
      </c>
      <c r="F166" s="173" t="s">
        <v>268</v>
      </c>
      <c r="G166" s="171"/>
      <c r="H166" s="171"/>
      <c r="I166" s="174"/>
      <c r="J166" s="175">
        <f>BK166</f>
        <v>0</v>
      </c>
      <c r="K166" s="171"/>
      <c r="L166" s="176"/>
      <c r="M166" s="177"/>
      <c r="N166" s="178"/>
      <c r="O166" s="178"/>
      <c r="P166" s="179">
        <f>SUM(P167:P172)</f>
        <v>0</v>
      </c>
      <c r="Q166" s="178"/>
      <c r="R166" s="179">
        <f>SUM(R167:R172)</f>
        <v>0</v>
      </c>
      <c r="S166" s="178"/>
      <c r="T166" s="180">
        <f>SUM(T167:T172)</f>
        <v>0</v>
      </c>
      <c r="AR166" s="181" t="s">
        <v>82</v>
      </c>
      <c r="AT166" s="182" t="s">
        <v>73</v>
      </c>
      <c r="AU166" s="182" t="s">
        <v>74</v>
      </c>
      <c r="AY166" s="181" t="s">
        <v>134</v>
      </c>
      <c r="BK166" s="183">
        <f>SUM(BK167:BK172)</f>
        <v>0</v>
      </c>
    </row>
    <row r="167" spans="1:65" s="2" customFormat="1" ht="16.5" customHeight="1">
      <c r="A167" s="33"/>
      <c r="B167" s="34"/>
      <c r="C167" s="186" t="s">
        <v>416</v>
      </c>
      <c r="D167" s="186" t="s">
        <v>138</v>
      </c>
      <c r="E167" s="187" t="s">
        <v>270</v>
      </c>
      <c r="F167" s="188" t="s">
        <v>271</v>
      </c>
      <c r="G167" s="189" t="s">
        <v>272</v>
      </c>
      <c r="H167" s="190">
        <v>0.16</v>
      </c>
      <c r="I167" s="191"/>
      <c r="J167" s="192">
        <f aca="true" t="shared" si="20" ref="J167:J172">ROUND(I167*H167,2)</f>
        <v>0</v>
      </c>
      <c r="K167" s="193"/>
      <c r="L167" s="38"/>
      <c r="M167" s="194" t="s">
        <v>1</v>
      </c>
      <c r="N167" s="195" t="s">
        <v>39</v>
      </c>
      <c r="O167" s="70"/>
      <c r="P167" s="196">
        <f aca="true" t="shared" si="21" ref="P167:P172">O167*H167</f>
        <v>0</v>
      </c>
      <c r="Q167" s="196">
        <v>0</v>
      </c>
      <c r="R167" s="196">
        <f aca="true" t="shared" si="22" ref="R167:R172">Q167*H167</f>
        <v>0</v>
      </c>
      <c r="S167" s="196">
        <v>0</v>
      </c>
      <c r="T167" s="197">
        <f aca="true" t="shared" si="23" ref="T167:T172"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98" t="s">
        <v>142</v>
      </c>
      <c r="AT167" s="198" t="s">
        <v>138</v>
      </c>
      <c r="AU167" s="198" t="s">
        <v>82</v>
      </c>
      <c r="AY167" s="16" t="s">
        <v>134</v>
      </c>
      <c r="BE167" s="199">
        <f aca="true" t="shared" si="24" ref="BE167:BE172">IF(N167="základní",J167,0)</f>
        <v>0</v>
      </c>
      <c r="BF167" s="199">
        <f aca="true" t="shared" si="25" ref="BF167:BF172">IF(N167="snížená",J167,0)</f>
        <v>0</v>
      </c>
      <c r="BG167" s="199">
        <f aca="true" t="shared" si="26" ref="BG167:BG172">IF(N167="zákl. přenesená",J167,0)</f>
        <v>0</v>
      </c>
      <c r="BH167" s="199">
        <f aca="true" t="shared" si="27" ref="BH167:BH172">IF(N167="sníž. přenesená",J167,0)</f>
        <v>0</v>
      </c>
      <c r="BI167" s="199">
        <f aca="true" t="shared" si="28" ref="BI167:BI172">IF(N167="nulová",J167,0)</f>
        <v>0</v>
      </c>
      <c r="BJ167" s="16" t="s">
        <v>82</v>
      </c>
      <c r="BK167" s="199">
        <f aca="true" t="shared" si="29" ref="BK167:BK172">ROUND(I167*H167,2)</f>
        <v>0</v>
      </c>
      <c r="BL167" s="16" t="s">
        <v>142</v>
      </c>
      <c r="BM167" s="198" t="s">
        <v>845</v>
      </c>
    </row>
    <row r="168" spans="1:65" s="2" customFormat="1" ht="16.5" customHeight="1">
      <c r="A168" s="33"/>
      <c r="B168" s="34"/>
      <c r="C168" s="186" t="s">
        <v>361</v>
      </c>
      <c r="D168" s="186" t="s">
        <v>138</v>
      </c>
      <c r="E168" s="187" t="s">
        <v>275</v>
      </c>
      <c r="F168" s="188" t="s">
        <v>276</v>
      </c>
      <c r="G168" s="189" t="s">
        <v>277</v>
      </c>
      <c r="H168" s="190">
        <v>0.16</v>
      </c>
      <c r="I168" s="191"/>
      <c r="J168" s="192">
        <f t="shared" si="20"/>
        <v>0</v>
      </c>
      <c r="K168" s="193"/>
      <c r="L168" s="38"/>
      <c r="M168" s="194" t="s">
        <v>1</v>
      </c>
      <c r="N168" s="195" t="s">
        <v>39</v>
      </c>
      <c r="O168" s="70"/>
      <c r="P168" s="196">
        <f t="shared" si="21"/>
        <v>0</v>
      </c>
      <c r="Q168" s="196">
        <v>0</v>
      </c>
      <c r="R168" s="196">
        <f t="shared" si="22"/>
        <v>0</v>
      </c>
      <c r="S168" s="196">
        <v>0</v>
      </c>
      <c r="T168" s="197">
        <f t="shared" si="2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98" t="s">
        <v>142</v>
      </c>
      <c r="AT168" s="198" t="s">
        <v>138</v>
      </c>
      <c r="AU168" s="198" t="s">
        <v>82</v>
      </c>
      <c r="AY168" s="16" t="s">
        <v>134</v>
      </c>
      <c r="BE168" s="199">
        <f t="shared" si="24"/>
        <v>0</v>
      </c>
      <c r="BF168" s="199">
        <f t="shared" si="25"/>
        <v>0</v>
      </c>
      <c r="BG168" s="199">
        <f t="shared" si="26"/>
        <v>0</v>
      </c>
      <c r="BH168" s="199">
        <f t="shared" si="27"/>
        <v>0</v>
      </c>
      <c r="BI168" s="199">
        <f t="shared" si="28"/>
        <v>0</v>
      </c>
      <c r="BJ168" s="16" t="s">
        <v>82</v>
      </c>
      <c r="BK168" s="199">
        <f t="shared" si="29"/>
        <v>0</v>
      </c>
      <c r="BL168" s="16" t="s">
        <v>142</v>
      </c>
      <c r="BM168" s="198" t="s">
        <v>846</v>
      </c>
    </row>
    <row r="169" spans="1:65" s="2" customFormat="1" ht="44.25" customHeight="1">
      <c r="A169" s="33"/>
      <c r="B169" s="34"/>
      <c r="C169" s="186" t="s">
        <v>423</v>
      </c>
      <c r="D169" s="186" t="s">
        <v>138</v>
      </c>
      <c r="E169" s="187" t="s">
        <v>280</v>
      </c>
      <c r="F169" s="188" t="s">
        <v>281</v>
      </c>
      <c r="G169" s="189" t="s">
        <v>272</v>
      </c>
      <c r="H169" s="190">
        <v>0.16</v>
      </c>
      <c r="I169" s="191"/>
      <c r="J169" s="192">
        <f t="shared" si="20"/>
        <v>0</v>
      </c>
      <c r="K169" s="193"/>
      <c r="L169" s="38"/>
      <c r="M169" s="194" t="s">
        <v>1</v>
      </c>
      <c r="N169" s="195" t="s">
        <v>39</v>
      </c>
      <c r="O169" s="70"/>
      <c r="P169" s="196">
        <f t="shared" si="21"/>
        <v>0</v>
      </c>
      <c r="Q169" s="196">
        <v>0</v>
      </c>
      <c r="R169" s="196">
        <f t="shared" si="22"/>
        <v>0</v>
      </c>
      <c r="S169" s="196">
        <v>0</v>
      </c>
      <c r="T169" s="197">
        <f t="shared" si="2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98" t="s">
        <v>142</v>
      </c>
      <c r="AT169" s="198" t="s">
        <v>138</v>
      </c>
      <c r="AU169" s="198" t="s">
        <v>82</v>
      </c>
      <c r="AY169" s="16" t="s">
        <v>134</v>
      </c>
      <c r="BE169" s="199">
        <f t="shared" si="24"/>
        <v>0</v>
      </c>
      <c r="BF169" s="199">
        <f t="shared" si="25"/>
        <v>0</v>
      </c>
      <c r="BG169" s="199">
        <f t="shared" si="26"/>
        <v>0</v>
      </c>
      <c r="BH169" s="199">
        <f t="shared" si="27"/>
        <v>0</v>
      </c>
      <c r="BI169" s="199">
        <f t="shared" si="28"/>
        <v>0</v>
      </c>
      <c r="BJ169" s="16" t="s">
        <v>82</v>
      </c>
      <c r="BK169" s="199">
        <f t="shared" si="29"/>
        <v>0</v>
      </c>
      <c r="BL169" s="16" t="s">
        <v>142</v>
      </c>
      <c r="BM169" s="198" t="s">
        <v>847</v>
      </c>
    </row>
    <row r="170" spans="1:65" s="2" customFormat="1" ht="16.5" customHeight="1">
      <c r="A170" s="33"/>
      <c r="B170" s="34"/>
      <c r="C170" s="186" t="s">
        <v>500</v>
      </c>
      <c r="D170" s="186" t="s">
        <v>138</v>
      </c>
      <c r="E170" s="187" t="s">
        <v>284</v>
      </c>
      <c r="F170" s="188" t="s">
        <v>285</v>
      </c>
      <c r="G170" s="189" t="s">
        <v>286</v>
      </c>
      <c r="H170" s="190">
        <v>4</v>
      </c>
      <c r="I170" s="191"/>
      <c r="J170" s="192">
        <f t="shared" si="20"/>
        <v>0</v>
      </c>
      <c r="K170" s="193"/>
      <c r="L170" s="38"/>
      <c r="M170" s="194" t="s">
        <v>1</v>
      </c>
      <c r="N170" s="195" t="s">
        <v>39</v>
      </c>
      <c r="O170" s="70"/>
      <c r="P170" s="196">
        <f t="shared" si="21"/>
        <v>0</v>
      </c>
      <c r="Q170" s="196">
        <v>0</v>
      </c>
      <c r="R170" s="196">
        <f t="shared" si="22"/>
        <v>0</v>
      </c>
      <c r="S170" s="196">
        <v>0</v>
      </c>
      <c r="T170" s="197">
        <f t="shared" si="2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98" t="s">
        <v>142</v>
      </c>
      <c r="AT170" s="198" t="s">
        <v>138</v>
      </c>
      <c r="AU170" s="198" t="s">
        <v>82</v>
      </c>
      <c r="AY170" s="16" t="s">
        <v>134</v>
      </c>
      <c r="BE170" s="199">
        <f t="shared" si="24"/>
        <v>0</v>
      </c>
      <c r="BF170" s="199">
        <f t="shared" si="25"/>
        <v>0</v>
      </c>
      <c r="BG170" s="199">
        <f t="shared" si="26"/>
        <v>0</v>
      </c>
      <c r="BH170" s="199">
        <f t="shared" si="27"/>
        <v>0</v>
      </c>
      <c r="BI170" s="199">
        <f t="shared" si="28"/>
        <v>0</v>
      </c>
      <c r="BJ170" s="16" t="s">
        <v>82</v>
      </c>
      <c r="BK170" s="199">
        <f t="shared" si="29"/>
        <v>0</v>
      </c>
      <c r="BL170" s="16" t="s">
        <v>142</v>
      </c>
      <c r="BM170" s="198" t="s">
        <v>848</v>
      </c>
    </row>
    <row r="171" spans="1:65" s="2" customFormat="1" ht="21.75" customHeight="1">
      <c r="A171" s="33"/>
      <c r="B171" s="34"/>
      <c r="C171" s="186" t="s">
        <v>504</v>
      </c>
      <c r="D171" s="186" t="s">
        <v>138</v>
      </c>
      <c r="E171" s="187" t="s">
        <v>289</v>
      </c>
      <c r="F171" s="188" t="s">
        <v>290</v>
      </c>
      <c r="G171" s="189" t="s">
        <v>141</v>
      </c>
      <c r="H171" s="190">
        <v>3</v>
      </c>
      <c r="I171" s="191"/>
      <c r="J171" s="192">
        <f t="shared" si="20"/>
        <v>0</v>
      </c>
      <c r="K171" s="193"/>
      <c r="L171" s="38"/>
      <c r="M171" s="194" t="s">
        <v>1</v>
      </c>
      <c r="N171" s="195" t="s">
        <v>39</v>
      </c>
      <c r="O171" s="70"/>
      <c r="P171" s="196">
        <f t="shared" si="21"/>
        <v>0</v>
      </c>
      <c r="Q171" s="196">
        <v>0</v>
      </c>
      <c r="R171" s="196">
        <f t="shared" si="22"/>
        <v>0</v>
      </c>
      <c r="S171" s="196">
        <v>0</v>
      </c>
      <c r="T171" s="197">
        <f t="shared" si="2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98" t="s">
        <v>142</v>
      </c>
      <c r="AT171" s="198" t="s">
        <v>138</v>
      </c>
      <c r="AU171" s="198" t="s">
        <v>82</v>
      </c>
      <c r="AY171" s="16" t="s">
        <v>134</v>
      </c>
      <c r="BE171" s="199">
        <f t="shared" si="24"/>
        <v>0</v>
      </c>
      <c r="BF171" s="199">
        <f t="shared" si="25"/>
        <v>0</v>
      </c>
      <c r="BG171" s="199">
        <f t="shared" si="26"/>
        <v>0</v>
      </c>
      <c r="BH171" s="199">
        <f t="shared" si="27"/>
        <v>0</v>
      </c>
      <c r="BI171" s="199">
        <f t="shared" si="28"/>
        <v>0</v>
      </c>
      <c r="BJ171" s="16" t="s">
        <v>82</v>
      </c>
      <c r="BK171" s="199">
        <f t="shared" si="29"/>
        <v>0</v>
      </c>
      <c r="BL171" s="16" t="s">
        <v>142</v>
      </c>
      <c r="BM171" s="198" t="s">
        <v>849</v>
      </c>
    </row>
    <row r="172" spans="1:65" s="2" customFormat="1" ht="16.5" customHeight="1">
      <c r="A172" s="33"/>
      <c r="B172" s="34"/>
      <c r="C172" s="186" t="s">
        <v>632</v>
      </c>
      <c r="D172" s="186" t="s">
        <v>138</v>
      </c>
      <c r="E172" s="187" t="s">
        <v>293</v>
      </c>
      <c r="F172" s="188" t="s">
        <v>294</v>
      </c>
      <c r="G172" s="189" t="s">
        <v>141</v>
      </c>
      <c r="H172" s="190">
        <v>3</v>
      </c>
      <c r="I172" s="191"/>
      <c r="J172" s="192">
        <f t="shared" si="20"/>
        <v>0</v>
      </c>
      <c r="K172" s="193"/>
      <c r="L172" s="38"/>
      <c r="M172" s="194" t="s">
        <v>1</v>
      </c>
      <c r="N172" s="195" t="s">
        <v>39</v>
      </c>
      <c r="O172" s="70"/>
      <c r="P172" s="196">
        <f t="shared" si="21"/>
        <v>0</v>
      </c>
      <c r="Q172" s="196">
        <v>0</v>
      </c>
      <c r="R172" s="196">
        <f t="shared" si="22"/>
        <v>0</v>
      </c>
      <c r="S172" s="196">
        <v>0</v>
      </c>
      <c r="T172" s="197">
        <f t="shared" si="2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98" t="s">
        <v>142</v>
      </c>
      <c r="AT172" s="198" t="s">
        <v>138</v>
      </c>
      <c r="AU172" s="198" t="s">
        <v>82</v>
      </c>
      <c r="AY172" s="16" t="s">
        <v>134</v>
      </c>
      <c r="BE172" s="199">
        <f t="shared" si="24"/>
        <v>0</v>
      </c>
      <c r="BF172" s="199">
        <f t="shared" si="25"/>
        <v>0</v>
      </c>
      <c r="BG172" s="199">
        <f t="shared" si="26"/>
        <v>0</v>
      </c>
      <c r="BH172" s="199">
        <f t="shared" si="27"/>
        <v>0</v>
      </c>
      <c r="BI172" s="199">
        <f t="shared" si="28"/>
        <v>0</v>
      </c>
      <c r="BJ172" s="16" t="s">
        <v>82</v>
      </c>
      <c r="BK172" s="199">
        <f t="shared" si="29"/>
        <v>0</v>
      </c>
      <c r="BL172" s="16" t="s">
        <v>142</v>
      </c>
      <c r="BM172" s="198" t="s">
        <v>850</v>
      </c>
    </row>
    <row r="173" spans="2:63" s="12" customFormat="1" ht="25.95" customHeight="1">
      <c r="B173" s="170"/>
      <c r="C173" s="171"/>
      <c r="D173" s="172" t="s">
        <v>73</v>
      </c>
      <c r="E173" s="173" t="s">
        <v>296</v>
      </c>
      <c r="F173" s="173" t="s">
        <v>297</v>
      </c>
      <c r="G173" s="171"/>
      <c r="H173" s="171"/>
      <c r="I173" s="174"/>
      <c r="J173" s="175">
        <f>BK173</f>
        <v>0</v>
      </c>
      <c r="K173" s="171"/>
      <c r="L173" s="176"/>
      <c r="M173" s="177"/>
      <c r="N173" s="178"/>
      <c r="O173" s="178"/>
      <c r="P173" s="179">
        <f>SUM(P174:P177)</f>
        <v>0</v>
      </c>
      <c r="Q173" s="178"/>
      <c r="R173" s="179">
        <f>SUM(R174:R177)</f>
        <v>0</v>
      </c>
      <c r="S173" s="178"/>
      <c r="T173" s="180">
        <f>SUM(T174:T177)</f>
        <v>0</v>
      </c>
      <c r="AR173" s="181" t="s">
        <v>82</v>
      </c>
      <c r="AT173" s="182" t="s">
        <v>73</v>
      </c>
      <c r="AU173" s="182" t="s">
        <v>74</v>
      </c>
      <c r="AY173" s="181" t="s">
        <v>134</v>
      </c>
      <c r="BK173" s="183">
        <f>SUM(BK174:BK177)</f>
        <v>0</v>
      </c>
    </row>
    <row r="174" spans="1:65" s="2" customFormat="1" ht="21.75" customHeight="1">
      <c r="A174" s="33"/>
      <c r="B174" s="34"/>
      <c r="C174" s="186" t="s">
        <v>636</v>
      </c>
      <c r="D174" s="186" t="s">
        <v>138</v>
      </c>
      <c r="E174" s="187" t="s">
        <v>299</v>
      </c>
      <c r="F174" s="188" t="s">
        <v>300</v>
      </c>
      <c r="G174" s="189" t="s">
        <v>152</v>
      </c>
      <c r="H174" s="190">
        <v>88</v>
      </c>
      <c r="I174" s="191"/>
      <c r="J174" s="192">
        <f>ROUND(I174*H174,2)</f>
        <v>0</v>
      </c>
      <c r="K174" s="193"/>
      <c r="L174" s="38"/>
      <c r="M174" s="194" t="s">
        <v>1</v>
      </c>
      <c r="N174" s="195" t="s">
        <v>39</v>
      </c>
      <c r="O174" s="70"/>
      <c r="P174" s="196">
        <f>O174*H174</f>
        <v>0</v>
      </c>
      <c r="Q174" s="196">
        <v>0</v>
      </c>
      <c r="R174" s="196">
        <f>Q174*H174</f>
        <v>0</v>
      </c>
      <c r="S174" s="196">
        <v>0</v>
      </c>
      <c r="T174" s="197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98" t="s">
        <v>142</v>
      </c>
      <c r="AT174" s="198" t="s">
        <v>138</v>
      </c>
      <c r="AU174" s="198" t="s">
        <v>82</v>
      </c>
      <c r="AY174" s="16" t="s">
        <v>134</v>
      </c>
      <c r="BE174" s="199">
        <f>IF(N174="základní",J174,0)</f>
        <v>0</v>
      </c>
      <c r="BF174" s="199">
        <f>IF(N174="snížená",J174,0)</f>
        <v>0</v>
      </c>
      <c r="BG174" s="199">
        <f>IF(N174="zákl. přenesená",J174,0)</f>
        <v>0</v>
      </c>
      <c r="BH174" s="199">
        <f>IF(N174="sníž. přenesená",J174,0)</f>
        <v>0</v>
      </c>
      <c r="BI174" s="199">
        <f>IF(N174="nulová",J174,0)</f>
        <v>0</v>
      </c>
      <c r="BJ174" s="16" t="s">
        <v>82</v>
      </c>
      <c r="BK174" s="199">
        <f>ROUND(I174*H174,2)</f>
        <v>0</v>
      </c>
      <c r="BL174" s="16" t="s">
        <v>142</v>
      </c>
      <c r="BM174" s="198" t="s">
        <v>851</v>
      </c>
    </row>
    <row r="175" spans="1:65" s="2" customFormat="1" ht="16.5" customHeight="1">
      <c r="A175" s="33"/>
      <c r="B175" s="34"/>
      <c r="C175" s="186" t="s">
        <v>640</v>
      </c>
      <c r="D175" s="186" t="s">
        <v>138</v>
      </c>
      <c r="E175" s="187" t="s">
        <v>303</v>
      </c>
      <c r="F175" s="188" t="s">
        <v>304</v>
      </c>
      <c r="G175" s="189" t="s">
        <v>141</v>
      </c>
      <c r="H175" s="190">
        <v>3</v>
      </c>
      <c r="I175" s="191"/>
      <c r="J175" s="192">
        <f>ROUND(I175*H175,2)</f>
        <v>0</v>
      </c>
      <c r="K175" s="193"/>
      <c r="L175" s="38"/>
      <c r="M175" s="194" t="s">
        <v>1</v>
      </c>
      <c r="N175" s="195" t="s">
        <v>39</v>
      </c>
      <c r="O175" s="70"/>
      <c r="P175" s="196">
        <f>O175*H175</f>
        <v>0</v>
      </c>
      <c r="Q175" s="196">
        <v>0</v>
      </c>
      <c r="R175" s="196">
        <f>Q175*H175</f>
        <v>0</v>
      </c>
      <c r="S175" s="196">
        <v>0</v>
      </c>
      <c r="T175" s="197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98" t="s">
        <v>142</v>
      </c>
      <c r="AT175" s="198" t="s">
        <v>138</v>
      </c>
      <c r="AU175" s="198" t="s">
        <v>82</v>
      </c>
      <c r="AY175" s="16" t="s">
        <v>134</v>
      </c>
      <c r="BE175" s="199">
        <f>IF(N175="základní",J175,0)</f>
        <v>0</v>
      </c>
      <c r="BF175" s="199">
        <f>IF(N175="snížená",J175,0)</f>
        <v>0</v>
      </c>
      <c r="BG175" s="199">
        <f>IF(N175="zákl. přenesená",J175,0)</f>
        <v>0</v>
      </c>
      <c r="BH175" s="199">
        <f>IF(N175="sníž. přenesená",J175,0)</f>
        <v>0</v>
      </c>
      <c r="BI175" s="199">
        <f>IF(N175="nulová",J175,0)</f>
        <v>0</v>
      </c>
      <c r="BJ175" s="16" t="s">
        <v>82</v>
      </c>
      <c r="BK175" s="199">
        <f>ROUND(I175*H175,2)</f>
        <v>0</v>
      </c>
      <c r="BL175" s="16" t="s">
        <v>142</v>
      </c>
      <c r="BM175" s="198" t="s">
        <v>852</v>
      </c>
    </row>
    <row r="176" spans="1:65" s="2" customFormat="1" ht="16.5" customHeight="1">
      <c r="A176" s="33"/>
      <c r="B176" s="34"/>
      <c r="C176" s="186" t="s">
        <v>715</v>
      </c>
      <c r="D176" s="186" t="s">
        <v>138</v>
      </c>
      <c r="E176" s="187" t="s">
        <v>307</v>
      </c>
      <c r="F176" s="188" t="s">
        <v>308</v>
      </c>
      <c r="G176" s="189" t="s">
        <v>286</v>
      </c>
      <c r="H176" s="190">
        <v>2</v>
      </c>
      <c r="I176" s="191"/>
      <c r="J176" s="192">
        <f>ROUND(I176*H176,2)</f>
        <v>0</v>
      </c>
      <c r="K176" s="193"/>
      <c r="L176" s="38"/>
      <c r="M176" s="194" t="s">
        <v>1</v>
      </c>
      <c r="N176" s="195" t="s">
        <v>39</v>
      </c>
      <c r="O176" s="70"/>
      <c r="P176" s="196">
        <f>O176*H176</f>
        <v>0</v>
      </c>
      <c r="Q176" s="196">
        <v>0</v>
      </c>
      <c r="R176" s="196">
        <f>Q176*H176</f>
        <v>0</v>
      </c>
      <c r="S176" s="196">
        <v>0</v>
      </c>
      <c r="T176" s="197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98" t="s">
        <v>142</v>
      </c>
      <c r="AT176" s="198" t="s">
        <v>138</v>
      </c>
      <c r="AU176" s="198" t="s">
        <v>82</v>
      </c>
      <c r="AY176" s="16" t="s">
        <v>134</v>
      </c>
      <c r="BE176" s="199">
        <f>IF(N176="základní",J176,0)</f>
        <v>0</v>
      </c>
      <c r="BF176" s="199">
        <f>IF(N176="snížená",J176,0)</f>
        <v>0</v>
      </c>
      <c r="BG176" s="199">
        <f>IF(N176="zákl. přenesená",J176,0)</f>
        <v>0</v>
      </c>
      <c r="BH176" s="199">
        <f>IF(N176="sníž. přenesená",J176,0)</f>
        <v>0</v>
      </c>
      <c r="BI176" s="199">
        <f>IF(N176="nulová",J176,0)</f>
        <v>0</v>
      </c>
      <c r="BJ176" s="16" t="s">
        <v>82</v>
      </c>
      <c r="BK176" s="199">
        <f>ROUND(I176*H176,2)</f>
        <v>0</v>
      </c>
      <c r="BL176" s="16" t="s">
        <v>142</v>
      </c>
      <c r="BM176" s="198" t="s">
        <v>853</v>
      </c>
    </row>
    <row r="177" spans="1:65" s="2" customFormat="1" ht="21.75" customHeight="1">
      <c r="A177" s="33"/>
      <c r="B177" s="34"/>
      <c r="C177" s="186" t="s">
        <v>644</v>
      </c>
      <c r="D177" s="186" t="s">
        <v>138</v>
      </c>
      <c r="E177" s="187" t="s">
        <v>311</v>
      </c>
      <c r="F177" s="188" t="s">
        <v>312</v>
      </c>
      <c r="G177" s="189" t="s">
        <v>286</v>
      </c>
      <c r="H177" s="190">
        <v>7</v>
      </c>
      <c r="I177" s="191"/>
      <c r="J177" s="192">
        <f>ROUND(I177*H177,2)</f>
        <v>0</v>
      </c>
      <c r="K177" s="193"/>
      <c r="L177" s="38"/>
      <c r="M177" s="194" t="s">
        <v>1</v>
      </c>
      <c r="N177" s="195" t="s">
        <v>39</v>
      </c>
      <c r="O177" s="70"/>
      <c r="P177" s="196">
        <f>O177*H177</f>
        <v>0</v>
      </c>
      <c r="Q177" s="196">
        <v>0</v>
      </c>
      <c r="R177" s="196">
        <f>Q177*H177</f>
        <v>0</v>
      </c>
      <c r="S177" s="196">
        <v>0</v>
      </c>
      <c r="T177" s="197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98" t="s">
        <v>142</v>
      </c>
      <c r="AT177" s="198" t="s">
        <v>138</v>
      </c>
      <c r="AU177" s="198" t="s">
        <v>82</v>
      </c>
      <c r="AY177" s="16" t="s">
        <v>134</v>
      </c>
      <c r="BE177" s="199">
        <f>IF(N177="základní",J177,0)</f>
        <v>0</v>
      </c>
      <c r="BF177" s="199">
        <f>IF(N177="snížená",J177,0)</f>
        <v>0</v>
      </c>
      <c r="BG177" s="199">
        <f>IF(N177="zákl. přenesená",J177,0)</f>
        <v>0</v>
      </c>
      <c r="BH177" s="199">
        <f>IF(N177="sníž. přenesená",J177,0)</f>
        <v>0</v>
      </c>
      <c r="BI177" s="199">
        <f>IF(N177="nulová",J177,0)</f>
        <v>0</v>
      </c>
      <c r="BJ177" s="16" t="s">
        <v>82</v>
      </c>
      <c r="BK177" s="199">
        <f>ROUND(I177*H177,2)</f>
        <v>0</v>
      </c>
      <c r="BL177" s="16" t="s">
        <v>142</v>
      </c>
      <c r="BM177" s="198" t="s">
        <v>854</v>
      </c>
    </row>
    <row r="178" spans="2:63" s="12" customFormat="1" ht="25.95" customHeight="1">
      <c r="B178" s="170"/>
      <c r="C178" s="171"/>
      <c r="D178" s="172" t="s">
        <v>73</v>
      </c>
      <c r="E178" s="173" t="s">
        <v>314</v>
      </c>
      <c r="F178" s="173" t="s">
        <v>268</v>
      </c>
      <c r="G178" s="171"/>
      <c r="H178" s="171"/>
      <c r="I178" s="174"/>
      <c r="J178" s="175">
        <f>BK178</f>
        <v>0</v>
      </c>
      <c r="K178" s="171"/>
      <c r="L178" s="176"/>
      <c r="M178" s="177"/>
      <c r="N178" s="178"/>
      <c r="O178" s="178"/>
      <c r="P178" s="179">
        <f>SUM(P179:P180)</f>
        <v>0</v>
      </c>
      <c r="Q178" s="178"/>
      <c r="R178" s="179">
        <f>SUM(R179:R180)</f>
        <v>0</v>
      </c>
      <c r="S178" s="178"/>
      <c r="T178" s="180">
        <f>SUM(T179:T180)</f>
        <v>0</v>
      </c>
      <c r="AR178" s="181" t="s">
        <v>82</v>
      </c>
      <c r="AT178" s="182" t="s">
        <v>73</v>
      </c>
      <c r="AU178" s="182" t="s">
        <v>74</v>
      </c>
      <c r="AY178" s="181" t="s">
        <v>134</v>
      </c>
      <c r="BK178" s="183">
        <f>SUM(BK179:BK180)</f>
        <v>0</v>
      </c>
    </row>
    <row r="179" spans="1:65" s="2" customFormat="1" ht="16.5" customHeight="1">
      <c r="A179" s="33"/>
      <c r="B179" s="34"/>
      <c r="C179" s="186" t="s">
        <v>648</v>
      </c>
      <c r="D179" s="186" t="s">
        <v>138</v>
      </c>
      <c r="E179" s="187" t="s">
        <v>316</v>
      </c>
      <c r="F179" s="188" t="s">
        <v>317</v>
      </c>
      <c r="G179" s="189" t="s">
        <v>277</v>
      </c>
      <c r="H179" s="190">
        <v>0.16</v>
      </c>
      <c r="I179" s="191"/>
      <c r="J179" s="192">
        <f>ROUND(I179*H179,2)</f>
        <v>0</v>
      </c>
      <c r="K179" s="193"/>
      <c r="L179" s="38"/>
      <c r="M179" s="194" t="s">
        <v>1</v>
      </c>
      <c r="N179" s="195" t="s">
        <v>39</v>
      </c>
      <c r="O179" s="70"/>
      <c r="P179" s="196">
        <f>O179*H179</f>
        <v>0</v>
      </c>
      <c r="Q179" s="196">
        <v>0</v>
      </c>
      <c r="R179" s="196">
        <f>Q179*H179</f>
        <v>0</v>
      </c>
      <c r="S179" s="196">
        <v>0</v>
      </c>
      <c r="T179" s="197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98" t="s">
        <v>142</v>
      </c>
      <c r="AT179" s="198" t="s">
        <v>138</v>
      </c>
      <c r="AU179" s="198" t="s">
        <v>82</v>
      </c>
      <c r="AY179" s="16" t="s">
        <v>134</v>
      </c>
      <c r="BE179" s="199">
        <f>IF(N179="základní",J179,0)</f>
        <v>0</v>
      </c>
      <c r="BF179" s="199">
        <f>IF(N179="snížená",J179,0)</f>
        <v>0</v>
      </c>
      <c r="BG179" s="199">
        <f>IF(N179="zákl. přenesená",J179,0)</f>
        <v>0</v>
      </c>
      <c r="BH179" s="199">
        <f>IF(N179="sníž. přenesená",J179,0)</f>
        <v>0</v>
      </c>
      <c r="BI179" s="199">
        <f>IF(N179="nulová",J179,0)</f>
        <v>0</v>
      </c>
      <c r="BJ179" s="16" t="s">
        <v>82</v>
      </c>
      <c r="BK179" s="199">
        <f>ROUND(I179*H179,2)</f>
        <v>0</v>
      </c>
      <c r="BL179" s="16" t="s">
        <v>142</v>
      </c>
      <c r="BM179" s="198" t="s">
        <v>855</v>
      </c>
    </row>
    <row r="180" spans="1:65" s="2" customFormat="1" ht="16.5" customHeight="1">
      <c r="A180" s="33"/>
      <c r="B180" s="34"/>
      <c r="C180" s="186" t="s">
        <v>719</v>
      </c>
      <c r="D180" s="186" t="s">
        <v>138</v>
      </c>
      <c r="E180" s="187" t="s">
        <v>320</v>
      </c>
      <c r="F180" s="188" t="s">
        <v>321</v>
      </c>
      <c r="G180" s="189" t="s">
        <v>277</v>
      </c>
      <c r="H180" s="190">
        <v>0.16</v>
      </c>
      <c r="I180" s="191"/>
      <c r="J180" s="192">
        <f>ROUND(I180*H180,2)</f>
        <v>0</v>
      </c>
      <c r="K180" s="193"/>
      <c r="L180" s="38"/>
      <c r="M180" s="194" t="s">
        <v>1</v>
      </c>
      <c r="N180" s="195" t="s">
        <v>39</v>
      </c>
      <c r="O180" s="70"/>
      <c r="P180" s="196">
        <f>O180*H180</f>
        <v>0</v>
      </c>
      <c r="Q180" s="196">
        <v>0</v>
      </c>
      <c r="R180" s="196">
        <f>Q180*H180</f>
        <v>0</v>
      </c>
      <c r="S180" s="196">
        <v>0</v>
      </c>
      <c r="T180" s="197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98" t="s">
        <v>142</v>
      </c>
      <c r="AT180" s="198" t="s">
        <v>138</v>
      </c>
      <c r="AU180" s="198" t="s">
        <v>82</v>
      </c>
      <c r="AY180" s="16" t="s">
        <v>134</v>
      </c>
      <c r="BE180" s="199">
        <f>IF(N180="základní",J180,0)</f>
        <v>0</v>
      </c>
      <c r="BF180" s="199">
        <f>IF(N180="snížená",J180,0)</f>
        <v>0</v>
      </c>
      <c r="BG180" s="199">
        <f>IF(N180="zákl. přenesená",J180,0)</f>
        <v>0</v>
      </c>
      <c r="BH180" s="199">
        <f>IF(N180="sníž. přenesená",J180,0)</f>
        <v>0</v>
      </c>
      <c r="BI180" s="199">
        <f>IF(N180="nulová",J180,0)</f>
        <v>0</v>
      </c>
      <c r="BJ180" s="16" t="s">
        <v>82</v>
      </c>
      <c r="BK180" s="199">
        <f>ROUND(I180*H180,2)</f>
        <v>0</v>
      </c>
      <c r="BL180" s="16" t="s">
        <v>142</v>
      </c>
      <c r="BM180" s="198" t="s">
        <v>856</v>
      </c>
    </row>
    <row r="181" spans="2:63" s="12" customFormat="1" ht="25.95" customHeight="1">
      <c r="B181" s="170"/>
      <c r="C181" s="171"/>
      <c r="D181" s="172" t="s">
        <v>73</v>
      </c>
      <c r="E181" s="173" t="s">
        <v>323</v>
      </c>
      <c r="F181" s="173" t="s">
        <v>324</v>
      </c>
      <c r="G181" s="171"/>
      <c r="H181" s="171"/>
      <c r="I181" s="174"/>
      <c r="J181" s="175">
        <f>BK181</f>
        <v>0</v>
      </c>
      <c r="K181" s="171"/>
      <c r="L181" s="176"/>
      <c r="M181" s="177"/>
      <c r="N181" s="178"/>
      <c r="O181" s="178"/>
      <c r="P181" s="179">
        <f>SUM(P182:P183)</f>
        <v>0</v>
      </c>
      <c r="Q181" s="178"/>
      <c r="R181" s="179">
        <f>SUM(R182:R183)</f>
        <v>0</v>
      </c>
      <c r="S181" s="178"/>
      <c r="T181" s="180">
        <f>SUM(T182:T183)</f>
        <v>0</v>
      </c>
      <c r="AR181" s="181" t="s">
        <v>82</v>
      </c>
      <c r="AT181" s="182" t="s">
        <v>73</v>
      </c>
      <c r="AU181" s="182" t="s">
        <v>74</v>
      </c>
      <c r="AY181" s="181" t="s">
        <v>134</v>
      </c>
      <c r="BK181" s="183">
        <f>SUM(BK182:BK183)</f>
        <v>0</v>
      </c>
    </row>
    <row r="182" spans="1:65" s="2" customFormat="1" ht="16.5" customHeight="1">
      <c r="A182" s="33"/>
      <c r="B182" s="34"/>
      <c r="C182" s="186" t="s">
        <v>337</v>
      </c>
      <c r="D182" s="186" t="s">
        <v>138</v>
      </c>
      <c r="E182" s="187" t="s">
        <v>326</v>
      </c>
      <c r="F182" s="188" t="s">
        <v>327</v>
      </c>
      <c r="G182" s="189" t="s">
        <v>277</v>
      </c>
      <c r="H182" s="190">
        <v>0.16</v>
      </c>
      <c r="I182" s="191"/>
      <c r="J182" s="192">
        <f>ROUND(I182*H182,2)</f>
        <v>0</v>
      </c>
      <c r="K182" s="193"/>
      <c r="L182" s="38"/>
      <c r="M182" s="194" t="s">
        <v>1</v>
      </c>
      <c r="N182" s="195" t="s">
        <v>39</v>
      </c>
      <c r="O182" s="70"/>
      <c r="P182" s="196">
        <f>O182*H182</f>
        <v>0</v>
      </c>
      <c r="Q182" s="196">
        <v>0</v>
      </c>
      <c r="R182" s="196">
        <f>Q182*H182</f>
        <v>0</v>
      </c>
      <c r="S182" s="196">
        <v>0</v>
      </c>
      <c r="T182" s="197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98" t="s">
        <v>142</v>
      </c>
      <c r="AT182" s="198" t="s">
        <v>138</v>
      </c>
      <c r="AU182" s="198" t="s">
        <v>82</v>
      </c>
      <c r="AY182" s="16" t="s">
        <v>134</v>
      </c>
      <c r="BE182" s="199">
        <f>IF(N182="základní",J182,0)</f>
        <v>0</v>
      </c>
      <c r="BF182" s="199">
        <f>IF(N182="snížená",J182,0)</f>
        <v>0</v>
      </c>
      <c r="BG182" s="199">
        <f>IF(N182="zákl. přenesená",J182,0)</f>
        <v>0</v>
      </c>
      <c r="BH182" s="199">
        <f>IF(N182="sníž. přenesená",J182,0)</f>
        <v>0</v>
      </c>
      <c r="BI182" s="199">
        <f>IF(N182="nulová",J182,0)</f>
        <v>0</v>
      </c>
      <c r="BJ182" s="16" t="s">
        <v>82</v>
      </c>
      <c r="BK182" s="199">
        <f>ROUND(I182*H182,2)</f>
        <v>0</v>
      </c>
      <c r="BL182" s="16" t="s">
        <v>142</v>
      </c>
      <c r="BM182" s="198" t="s">
        <v>857</v>
      </c>
    </row>
    <row r="183" spans="1:65" s="2" customFormat="1" ht="21.75" customHeight="1">
      <c r="A183" s="33"/>
      <c r="B183" s="34"/>
      <c r="C183" s="186" t="s">
        <v>722</v>
      </c>
      <c r="D183" s="186" t="s">
        <v>138</v>
      </c>
      <c r="E183" s="187" t="s">
        <v>330</v>
      </c>
      <c r="F183" s="188" t="s">
        <v>331</v>
      </c>
      <c r="G183" s="189" t="s">
        <v>277</v>
      </c>
      <c r="H183" s="190">
        <v>0.16</v>
      </c>
      <c r="I183" s="191"/>
      <c r="J183" s="192">
        <f>ROUND(I183*H183,2)</f>
        <v>0</v>
      </c>
      <c r="K183" s="193"/>
      <c r="L183" s="38"/>
      <c r="M183" s="194" t="s">
        <v>1</v>
      </c>
      <c r="N183" s="195" t="s">
        <v>39</v>
      </c>
      <c r="O183" s="70"/>
      <c r="P183" s="196">
        <f>O183*H183</f>
        <v>0</v>
      </c>
      <c r="Q183" s="196">
        <v>0</v>
      </c>
      <c r="R183" s="196">
        <f>Q183*H183</f>
        <v>0</v>
      </c>
      <c r="S183" s="196">
        <v>0</v>
      </c>
      <c r="T183" s="197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98" t="s">
        <v>142</v>
      </c>
      <c r="AT183" s="198" t="s">
        <v>138</v>
      </c>
      <c r="AU183" s="198" t="s">
        <v>82</v>
      </c>
      <c r="AY183" s="16" t="s">
        <v>134</v>
      </c>
      <c r="BE183" s="199">
        <f>IF(N183="základní",J183,0)</f>
        <v>0</v>
      </c>
      <c r="BF183" s="199">
        <f>IF(N183="snížená",J183,0)</f>
        <v>0</v>
      </c>
      <c r="BG183" s="199">
        <f>IF(N183="zákl. přenesená",J183,0)</f>
        <v>0</v>
      </c>
      <c r="BH183" s="199">
        <f>IF(N183="sníž. přenesená",J183,0)</f>
        <v>0</v>
      </c>
      <c r="BI183" s="199">
        <f>IF(N183="nulová",J183,0)</f>
        <v>0</v>
      </c>
      <c r="BJ183" s="16" t="s">
        <v>82</v>
      </c>
      <c r="BK183" s="199">
        <f>ROUND(I183*H183,2)</f>
        <v>0</v>
      </c>
      <c r="BL183" s="16" t="s">
        <v>142</v>
      </c>
      <c r="BM183" s="198" t="s">
        <v>858</v>
      </c>
    </row>
    <row r="184" spans="2:63" s="12" customFormat="1" ht="25.95" customHeight="1">
      <c r="B184" s="170"/>
      <c r="C184" s="171"/>
      <c r="D184" s="172" t="s">
        <v>73</v>
      </c>
      <c r="E184" s="173" t="s">
        <v>333</v>
      </c>
      <c r="F184" s="173" t="s">
        <v>334</v>
      </c>
      <c r="G184" s="171"/>
      <c r="H184" s="171"/>
      <c r="I184" s="174"/>
      <c r="J184" s="175">
        <f>BK184</f>
        <v>0</v>
      </c>
      <c r="K184" s="171"/>
      <c r="L184" s="176"/>
      <c r="M184" s="177"/>
      <c r="N184" s="178"/>
      <c r="O184" s="178"/>
      <c r="P184" s="179">
        <f>P185+P188+P194+P206+P232+P251</f>
        <v>0</v>
      </c>
      <c r="Q184" s="178"/>
      <c r="R184" s="179">
        <f>R185+R188+R194+R206+R232+R251</f>
        <v>12.503466719999999</v>
      </c>
      <c r="S184" s="178"/>
      <c r="T184" s="180">
        <f>T185+T188+T194+T206+T232+T251</f>
        <v>16.5086767</v>
      </c>
      <c r="AR184" s="181" t="s">
        <v>84</v>
      </c>
      <c r="AT184" s="182" t="s">
        <v>73</v>
      </c>
      <c r="AU184" s="182" t="s">
        <v>74</v>
      </c>
      <c r="AY184" s="181" t="s">
        <v>134</v>
      </c>
      <c r="BK184" s="183">
        <f>BK185+BK188+BK194+BK206+BK232+BK251</f>
        <v>0</v>
      </c>
    </row>
    <row r="185" spans="2:63" s="12" customFormat="1" ht="22.8" customHeight="1">
      <c r="B185" s="170"/>
      <c r="C185" s="171"/>
      <c r="D185" s="172" t="s">
        <v>73</v>
      </c>
      <c r="E185" s="184" t="s">
        <v>335</v>
      </c>
      <c r="F185" s="184" t="s">
        <v>336</v>
      </c>
      <c r="G185" s="171"/>
      <c r="H185" s="171"/>
      <c r="I185" s="174"/>
      <c r="J185" s="185">
        <f>BK185</f>
        <v>0</v>
      </c>
      <c r="K185" s="171"/>
      <c r="L185" s="176"/>
      <c r="M185" s="177"/>
      <c r="N185" s="178"/>
      <c r="O185" s="178"/>
      <c r="P185" s="179">
        <f>SUM(P186:P187)</f>
        <v>0</v>
      </c>
      <c r="Q185" s="178"/>
      <c r="R185" s="179">
        <f>SUM(R186:R187)</f>
        <v>0</v>
      </c>
      <c r="S185" s="178"/>
      <c r="T185" s="180">
        <f>SUM(T186:T187)</f>
        <v>3.6</v>
      </c>
      <c r="AR185" s="181" t="s">
        <v>84</v>
      </c>
      <c r="AT185" s="182" t="s">
        <v>73</v>
      </c>
      <c r="AU185" s="182" t="s">
        <v>82</v>
      </c>
      <c r="AY185" s="181" t="s">
        <v>134</v>
      </c>
      <c r="BK185" s="183">
        <f>SUM(BK186:BK187)</f>
        <v>0</v>
      </c>
    </row>
    <row r="186" spans="1:65" s="2" customFormat="1" ht="21.75" customHeight="1">
      <c r="A186" s="33"/>
      <c r="B186" s="34"/>
      <c r="C186" s="186" t="s">
        <v>528</v>
      </c>
      <c r="D186" s="186" t="s">
        <v>138</v>
      </c>
      <c r="E186" s="187" t="s">
        <v>338</v>
      </c>
      <c r="F186" s="188" t="s">
        <v>339</v>
      </c>
      <c r="G186" s="189" t="s">
        <v>162</v>
      </c>
      <c r="H186" s="190">
        <v>600</v>
      </c>
      <c r="I186" s="191"/>
      <c r="J186" s="192">
        <f>ROUND(I186*H186,2)</f>
        <v>0</v>
      </c>
      <c r="K186" s="193"/>
      <c r="L186" s="38"/>
      <c r="M186" s="194" t="s">
        <v>1</v>
      </c>
      <c r="N186" s="195" t="s">
        <v>39</v>
      </c>
      <c r="O186" s="70"/>
      <c r="P186" s="196">
        <f>O186*H186</f>
        <v>0</v>
      </c>
      <c r="Q186" s="196">
        <v>0</v>
      </c>
      <c r="R186" s="196">
        <f>Q186*H186</f>
        <v>0</v>
      </c>
      <c r="S186" s="196">
        <v>0.006</v>
      </c>
      <c r="T186" s="197">
        <f>S186*H186</f>
        <v>3.6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98" t="s">
        <v>340</v>
      </c>
      <c r="AT186" s="198" t="s">
        <v>138</v>
      </c>
      <c r="AU186" s="198" t="s">
        <v>84</v>
      </c>
      <c r="AY186" s="16" t="s">
        <v>134</v>
      </c>
      <c r="BE186" s="199">
        <f>IF(N186="základní",J186,0)</f>
        <v>0</v>
      </c>
      <c r="BF186" s="199">
        <f>IF(N186="snížená",J186,0)</f>
        <v>0</v>
      </c>
      <c r="BG186" s="199">
        <f>IF(N186="zákl. přenesená",J186,0)</f>
        <v>0</v>
      </c>
      <c r="BH186" s="199">
        <f>IF(N186="sníž. přenesená",J186,0)</f>
        <v>0</v>
      </c>
      <c r="BI186" s="199">
        <f>IF(N186="nulová",J186,0)</f>
        <v>0</v>
      </c>
      <c r="BJ186" s="16" t="s">
        <v>82</v>
      </c>
      <c r="BK186" s="199">
        <f>ROUND(I186*H186,2)</f>
        <v>0</v>
      </c>
      <c r="BL186" s="16" t="s">
        <v>340</v>
      </c>
      <c r="BM186" s="198" t="s">
        <v>859</v>
      </c>
    </row>
    <row r="187" spans="1:65" s="2" customFormat="1" ht="21.75" customHeight="1">
      <c r="A187" s="33"/>
      <c r="B187" s="34"/>
      <c r="C187" s="186" t="s">
        <v>532</v>
      </c>
      <c r="D187" s="186" t="s">
        <v>138</v>
      </c>
      <c r="E187" s="187" t="s">
        <v>343</v>
      </c>
      <c r="F187" s="188" t="s">
        <v>344</v>
      </c>
      <c r="G187" s="189" t="s">
        <v>345</v>
      </c>
      <c r="H187" s="200"/>
      <c r="I187" s="191"/>
      <c r="J187" s="192">
        <f>ROUND(I187*H187,2)</f>
        <v>0</v>
      </c>
      <c r="K187" s="193"/>
      <c r="L187" s="38"/>
      <c r="M187" s="194" t="s">
        <v>1</v>
      </c>
      <c r="N187" s="195" t="s">
        <v>39</v>
      </c>
      <c r="O187" s="70"/>
      <c r="P187" s="196">
        <f>O187*H187</f>
        <v>0</v>
      </c>
      <c r="Q187" s="196">
        <v>0</v>
      </c>
      <c r="R187" s="196">
        <f>Q187*H187</f>
        <v>0</v>
      </c>
      <c r="S187" s="196">
        <v>0</v>
      </c>
      <c r="T187" s="197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98" t="s">
        <v>340</v>
      </c>
      <c r="AT187" s="198" t="s">
        <v>138</v>
      </c>
      <c r="AU187" s="198" t="s">
        <v>84</v>
      </c>
      <c r="AY187" s="16" t="s">
        <v>134</v>
      </c>
      <c r="BE187" s="199">
        <f>IF(N187="základní",J187,0)</f>
        <v>0</v>
      </c>
      <c r="BF187" s="199">
        <f>IF(N187="snížená",J187,0)</f>
        <v>0</v>
      </c>
      <c r="BG187" s="199">
        <f>IF(N187="zákl. přenesená",J187,0)</f>
        <v>0</v>
      </c>
      <c r="BH187" s="199">
        <f>IF(N187="sníž. přenesená",J187,0)</f>
        <v>0</v>
      </c>
      <c r="BI187" s="199">
        <f>IF(N187="nulová",J187,0)</f>
        <v>0</v>
      </c>
      <c r="BJ187" s="16" t="s">
        <v>82</v>
      </c>
      <c r="BK187" s="199">
        <f>ROUND(I187*H187,2)</f>
        <v>0</v>
      </c>
      <c r="BL187" s="16" t="s">
        <v>340</v>
      </c>
      <c r="BM187" s="198" t="s">
        <v>860</v>
      </c>
    </row>
    <row r="188" spans="2:63" s="12" customFormat="1" ht="22.8" customHeight="1">
      <c r="B188" s="170"/>
      <c r="C188" s="171"/>
      <c r="D188" s="172" t="s">
        <v>73</v>
      </c>
      <c r="E188" s="184" t="s">
        <v>347</v>
      </c>
      <c r="F188" s="184" t="s">
        <v>348</v>
      </c>
      <c r="G188" s="171"/>
      <c r="H188" s="171"/>
      <c r="I188" s="174"/>
      <c r="J188" s="185">
        <f>BK188</f>
        <v>0</v>
      </c>
      <c r="K188" s="171"/>
      <c r="L188" s="176"/>
      <c r="M188" s="177"/>
      <c r="N188" s="178"/>
      <c r="O188" s="178"/>
      <c r="P188" s="179">
        <f>SUM(P189:P193)</f>
        <v>0</v>
      </c>
      <c r="Q188" s="178"/>
      <c r="R188" s="179">
        <f>SUM(R189:R193)</f>
        <v>0.25536000000000003</v>
      </c>
      <c r="S188" s="178"/>
      <c r="T188" s="180">
        <f>SUM(T189:T193)</f>
        <v>5.4719999999999995</v>
      </c>
      <c r="AR188" s="181" t="s">
        <v>84</v>
      </c>
      <c r="AT188" s="182" t="s">
        <v>73</v>
      </c>
      <c r="AU188" s="182" t="s">
        <v>82</v>
      </c>
      <c r="AY188" s="181" t="s">
        <v>134</v>
      </c>
      <c r="BK188" s="183">
        <f>SUM(BK189:BK193)</f>
        <v>0</v>
      </c>
    </row>
    <row r="189" spans="1:65" s="2" customFormat="1" ht="33" customHeight="1">
      <c r="A189" s="33"/>
      <c r="B189" s="34"/>
      <c r="C189" s="186" t="s">
        <v>536</v>
      </c>
      <c r="D189" s="186" t="s">
        <v>138</v>
      </c>
      <c r="E189" s="187" t="s">
        <v>350</v>
      </c>
      <c r="F189" s="188" t="s">
        <v>351</v>
      </c>
      <c r="G189" s="189" t="s">
        <v>162</v>
      </c>
      <c r="H189" s="190">
        <v>304</v>
      </c>
      <c r="I189" s="191"/>
      <c r="J189" s="192">
        <f>ROUND(I189*H189,2)</f>
        <v>0</v>
      </c>
      <c r="K189" s="193"/>
      <c r="L189" s="38"/>
      <c r="M189" s="194" t="s">
        <v>1</v>
      </c>
      <c r="N189" s="195" t="s">
        <v>39</v>
      </c>
      <c r="O189" s="70"/>
      <c r="P189" s="196">
        <f>O189*H189</f>
        <v>0</v>
      </c>
      <c r="Q189" s="196">
        <v>0</v>
      </c>
      <c r="R189" s="196">
        <f>Q189*H189</f>
        <v>0</v>
      </c>
      <c r="S189" s="196">
        <v>0.018</v>
      </c>
      <c r="T189" s="197">
        <f>S189*H189</f>
        <v>5.4719999999999995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98" t="s">
        <v>340</v>
      </c>
      <c r="AT189" s="198" t="s">
        <v>138</v>
      </c>
      <c r="AU189" s="198" t="s">
        <v>84</v>
      </c>
      <c r="AY189" s="16" t="s">
        <v>134</v>
      </c>
      <c r="BE189" s="199">
        <f>IF(N189="základní",J189,0)</f>
        <v>0</v>
      </c>
      <c r="BF189" s="199">
        <f>IF(N189="snížená",J189,0)</f>
        <v>0</v>
      </c>
      <c r="BG189" s="199">
        <f>IF(N189="zákl. přenesená",J189,0)</f>
        <v>0</v>
      </c>
      <c r="BH189" s="199">
        <f>IF(N189="sníž. přenesená",J189,0)</f>
        <v>0</v>
      </c>
      <c r="BI189" s="199">
        <f>IF(N189="nulová",J189,0)</f>
        <v>0</v>
      </c>
      <c r="BJ189" s="16" t="s">
        <v>82</v>
      </c>
      <c r="BK189" s="199">
        <f>ROUND(I189*H189,2)</f>
        <v>0</v>
      </c>
      <c r="BL189" s="16" t="s">
        <v>340</v>
      </c>
      <c r="BM189" s="198" t="s">
        <v>861</v>
      </c>
    </row>
    <row r="190" spans="1:65" s="2" customFormat="1" ht="21.75" customHeight="1">
      <c r="A190" s="33"/>
      <c r="B190" s="34"/>
      <c r="C190" s="186" t="s">
        <v>540</v>
      </c>
      <c r="D190" s="186" t="s">
        <v>138</v>
      </c>
      <c r="E190" s="187" t="s">
        <v>354</v>
      </c>
      <c r="F190" s="188" t="s">
        <v>355</v>
      </c>
      <c r="G190" s="189" t="s">
        <v>162</v>
      </c>
      <c r="H190" s="190">
        <v>304</v>
      </c>
      <c r="I190" s="191"/>
      <c r="J190" s="192">
        <f>ROUND(I190*H190,2)</f>
        <v>0</v>
      </c>
      <c r="K190" s="193"/>
      <c r="L190" s="38"/>
      <c r="M190" s="194" t="s">
        <v>1</v>
      </c>
      <c r="N190" s="195" t="s">
        <v>39</v>
      </c>
      <c r="O190" s="70"/>
      <c r="P190" s="196">
        <f>O190*H190</f>
        <v>0</v>
      </c>
      <c r="Q190" s="196">
        <v>0</v>
      </c>
      <c r="R190" s="196">
        <f>Q190*H190</f>
        <v>0</v>
      </c>
      <c r="S190" s="196">
        <v>0</v>
      </c>
      <c r="T190" s="197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98" t="s">
        <v>340</v>
      </c>
      <c r="AT190" s="198" t="s">
        <v>138</v>
      </c>
      <c r="AU190" s="198" t="s">
        <v>84</v>
      </c>
      <c r="AY190" s="16" t="s">
        <v>134</v>
      </c>
      <c r="BE190" s="199">
        <f>IF(N190="základní",J190,0)</f>
        <v>0</v>
      </c>
      <c r="BF190" s="199">
        <f>IF(N190="snížená",J190,0)</f>
        <v>0</v>
      </c>
      <c r="BG190" s="199">
        <f>IF(N190="zákl. přenesená",J190,0)</f>
        <v>0</v>
      </c>
      <c r="BH190" s="199">
        <f>IF(N190="sníž. přenesená",J190,0)</f>
        <v>0</v>
      </c>
      <c r="BI190" s="199">
        <f>IF(N190="nulová",J190,0)</f>
        <v>0</v>
      </c>
      <c r="BJ190" s="16" t="s">
        <v>82</v>
      </c>
      <c r="BK190" s="199">
        <f>ROUND(I190*H190,2)</f>
        <v>0</v>
      </c>
      <c r="BL190" s="16" t="s">
        <v>340</v>
      </c>
      <c r="BM190" s="198" t="s">
        <v>862</v>
      </c>
    </row>
    <row r="191" spans="1:65" s="2" customFormat="1" ht="21.75" customHeight="1">
      <c r="A191" s="33"/>
      <c r="B191" s="34"/>
      <c r="C191" s="201" t="s">
        <v>728</v>
      </c>
      <c r="D191" s="201" t="s">
        <v>358</v>
      </c>
      <c r="E191" s="202" t="s">
        <v>359</v>
      </c>
      <c r="F191" s="203" t="s">
        <v>360</v>
      </c>
      <c r="G191" s="204" t="s">
        <v>162</v>
      </c>
      <c r="H191" s="205">
        <v>91.2</v>
      </c>
      <c r="I191" s="206"/>
      <c r="J191" s="207">
        <f>ROUND(I191*H191,2)</f>
        <v>0</v>
      </c>
      <c r="K191" s="208"/>
      <c r="L191" s="209"/>
      <c r="M191" s="210" t="s">
        <v>1</v>
      </c>
      <c r="N191" s="211" t="s">
        <v>39</v>
      </c>
      <c r="O191" s="70"/>
      <c r="P191" s="196">
        <f>O191*H191</f>
        <v>0</v>
      </c>
      <c r="Q191" s="196">
        <v>0.0028</v>
      </c>
      <c r="R191" s="196">
        <f>Q191*H191</f>
        <v>0.25536000000000003</v>
      </c>
      <c r="S191" s="196">
        <v>0</v>
      </c>
      <c r="T191" s="197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98" t="s">
        <v>361</v>
      </c>
      <c r="AT191" s="198" t="s">
        <v>358</v>
      </c>
      <c r="AU191" s="198" t="s">
        <v>84</v>
      </c>
      <c r="AY191" s="16" t="s">
        <v>134</v>
      </c>
      <c r="BE191" s="199">
        <f>IF(N191="základní",J191,0)</f>
        <v>0</v>
      </c>
      <c r="BF191" s="199">
        <f>IF(N191="snížená",J191,0)</f>
        <v>0</v>
      </c>
      <c r="BG191" s="199">
        <f>IF(N191="zákl. přenesená",J191,0)</f>
        <v>0</v>
      </c>
      <c r="BH191" s="199">
        <f>IF(N191="sníž. přenesená",J191,0)</f>
        <v>0</v>
      </c>
      <c r="BI191" s="199">
        <f>IF(N191="nulová",J191,0)</f>
        <v>0</v>
      </c>
      <c r="BJ191" s="16" t="s">
        <v>82</v>
      </c>
      <c r="BK191" s="199">
        <f>ROUND(I191*H191,2)</f>
        <v>0</v>
      </c>
      <c r="BL191" s="16" t="s">
        <v>340</v>
      </c>
      <c r="BM191" s="198" t="s">
        <v>863</v>
      </c>
    </row>
    <row r="192" spans="2:51" s="13" customFormat="1" ht="20.4">
      <c r="B192" s="212"/>
      <c r="C192" s="213"/>
      <c r="D192" s="214" t="s">
        <v>363</v>
      </c>
      <c r="E192" s="213"/>
      <c r="F192" s="215" t="s">
        <v>864</v>
      </c>
      <c r="G192" s="213"/>
      <c r="H192" s="216">
        <v>91.2</v>
      </c>
      <c r="I192" s="217"/>
      <c r="J192" s="213"/>
      <c r="K192" s="213"/>
      <c r="L192" s="218"/>
      <c r="M192" s="219"/>
      <c r="N192" s="220"/>
      <c r="O192" s="220"/>
      <c r="P192" s="220"/>
      <c r="Q192" s="220"/>
      <c r="R192" s="220"/>
      <c r="S192" s="220"/>
      <c r="T192" s="221"/>
      <c r="AT192" s="222" t="s">
        <v>363</v>
      </c>
      <c r="AU192" s="222" t="s">
        <v>84</v>
      </c>
      <c r="AV192" s="13" t="s">
        <v>84</v>
      </c>
      <c r="AW192" s="13" t="s">
        <v>4</v>
      </c>
      <c r="AX192" s="13" t="s">
        <v>82</v>
      </c>
      <c r="AY192" s="222" t="s">
        <v>134</v>
      </c>
    </row>
    <row r="193" spans="1:65" s="2" customFormat="1" ht="21.75" customHeight="1">
      <c r="A193" s="33"/>
      <c r="B193" s="34"/>
      <c r="C193" s="186" t="s">
        <v>544</v>
      </c>
      <c r="D193" s="186" t="s">
        <v>138</v>
      </c>
      <c r="E193" s="187" t="s">
        <v>366</v>
      </c>
      <c r="F193" s="188" t="s">
        <v>367</v>
      </c>
      <c r="G193" s="189" t="s">
        <v>345</v>
      </c>
      <c r="H193" s="200"/>
      <c r="I193" s="191"/>
      <c r="J193" s="192">
        <f>ROUND(I193*H193,2)</f>
        <v>0</v>
      </c>
      <c r="K193" s="193"/>
      <c r="L193" s="38"/>
      <c r="M193" s="194" t="s">
        <v>1</v>
      </c>
      <c r="N193" s="195" t="s">
        <v>39</v>
      </c>
      <c r="O193" s="70"/>
      <c r="P193" s="196">
        <f>O193*H193</f>
        <v>0</v>
      </c>
      <c r="Q193" s="196">
        <v>0</v>
      </c>
      <c r="R193" s="196">
        <f>Q193*H193</f>
        <v>0</v>
      </c>
      <c r="S193" s="196">
        <v>0</v>
      </c>
      <c r="T193" s="197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98" t="s">
        <v>340</v>
      </c>
      <c r="AT193" s="198" t="s">
        <v>138</v>
      </c>
      <c r="AU193" s="198" t="s">
        <v>84</v>
      </c>
      <c r="AY193" s="16" t="s">
        <v>134</v>
      </c>
      <c r="BE193" s="199">
        <f>IF(N193="základní",J193,0)</f>
        <v>0</v>
      </c>
      <c r="BF193" s="199">
        <f>IF(N193="snížená",J193,0)</f>
        <v>0</v>
      </c>
      <c r="BG193" s="199">
        <f>IF(N193="zákl. přenesená",J193,0)</f>
        <v>0</v>
      </c>
      <c r="BH193" s="199">
        <f>IF(N193="sníž. přenesená",J193,0)</f>
        <v>0</v>
      </c>
      <c r="BI193" s="199">
        <f>IF(N193="nulová",J193,0)</f>
        <v>0</v>
      </c>
      <c r="BJ193" s="16" t="s">
        <v>82</v>
      </c>
      <c r="BK193" s="199">
        <f>ROUND(I193*H193,2)</f>
        <v>0</v>
      </c>
      <c r="BL193" s="16" t="s">
        <v>340</v>
      </c>
      <c r="BM193" s="198" t="s">
        <v>865</v>
      </c>
    </row>
    <row r="194" spans="2:63" s="12" customFormat="1" ht="22.8" customHeight="1">
      <c r="B194" s="170"/>
      <c r="C194" s="171"/>
      <c r="D194" s="172" t="s">
        <v>73</v>
      </c>
      <c r="E194" s="184" t="s">
        <v>369</v>
      </c>
      <c r="F194" s="184" t="s">
        <v>370</v>
      </c>
      <c r="G194" s="171"/>
      <c r="H194" s="171"/>
      <c r="I194" s="174"/>
      <c r="J194" s="185">
        <f>BK194</f>
        <v>0</v>
      </c>
      <c r="K194" s="171"/>
      <c r="L194" s="176"/>
      <c r="M194" s="177"/>
      <c r="N194" s="178"/>
      <c r="O194" s="178"/>
      <c r="P194" s="179">
        <f>SUM(P195:P205)</f>
        <v>0</v>
      </c>
      <c r="Q194" s="178"/>
      <c r="R194" s="179">
        <f>SUM(R195:R205)</f>
        <v>0</v>
      </c>
      <c r="S194" s="178"/>
      <c r="T194" s="180">
        <f>SUM(T195:T205)</f>
        <v>0</v>
      </c>
      <c r="AR194" s="181" t="s">
        <v>84</v>
      </c>
      <c r="AT194" s="182" t="s">
        <v>73</v>
      </c>
      <c r="AU194" s="182" t="s">
        <v>82</v>
      </c>
      <c r="AY194" s="181" t="s">
        <v>134</v>
      </c>
      <c r="BK194" s="183">
        <f>SUM(BK195:BK205)</f>
        <v>0</v>
      </c>
    </row>
    <row r="195" spans="1:65" s="2" customFormat="1" ht="21.75" customHeight="1">
      <c r="A195" s="33"/>
      <c r="B195" s="34"/>
      <c r="C195" s="186" t="s">
        <v>732</v>
      </c>
      <c r="D195" s="186" t="s">
        <v>138</v>
      </c>
      <c r="E195" s="187" t="s">
        <v>372</v>
      </c>
      <c r="F195" s="188" t="s">
        <v>373</v>
      </c>
      <c r="G195" s="189" t="s">
        <v>141</v>
      </c>
      <c r="H195" s="190">
        <v>10</v>
      </c>
      <c r="I195" s="191"/>
      <c r="J195" s="192">
        <f aca="true" t="shared" si="30" ref="J195:J201">ROUND(I195*H195,2)</f>
        <v>0</v>
      </c>
      <c r="K195" s="193"/>
      <c r="L195" s="38"/>
      <c r="M195" s="194" t="s">
        <v>1</v>
      </c>
      <c r="N195" s="195" t="s">
        <v>39</v>
      </c>
      <c r="O195" s="70"/>
      <c r="P195" s="196">
        <f aca="true" t="shared" si="31" ref="P195:P201">O195*H195</f>
        <v>0</v>
      </c>
      <c r="Q195" s="196">
        <v>0</v>
      </c>
      <c r="R195" s="196">
        <f aca="true" t="shared" si="32" ref="R195:R201">Q195*H195</f>
        <v>0</v>
      </c>
      <c r="S195" s="196">
        <v>0</v>
      </c>
      <c r="T195" s="197">
        <f aca="true" t="shared" si="33" ref="T195:T201"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98" t="s">
        <v>340</v>
      </c>
      <c r="AT195" s="198" t="s">
        <v>138</v>
      </c>
      <c r="AU195" s="198" t="s">
        <v>84</v>
      </c>
      <c r="AY195" s="16" t="s">
        <v>134</v>
      </c>
      <c r="BE195" s="199">
        <f aca="true" t="shared" si="34" ref="BE195:BE201">IF(N195="základní",J195,0)</f>
        <v>0</v>
      </c>
      <c r="BF195" s="199">
        <f aca="true" t="shared" si="35" ref="BF195:BF201">IF(N195="snížená",J195,0)</f>
        <v>0</v>
      </c>
      <c r="BG195" s="199">
        <f aca="true" t="shared" si="36" ref="BG195:BG201">IF(N195="zákl. přenesená",J195,0)</f>
        <v>0</v>
      </c>
      <c r="BH195" s="199">
        <f aca="true" t="shared" si="37" ref="BH195:BH201">IF(N195="sníž. přenesená",J195,0)</f>
        <v>0</v>
      </c>
      <c r="BI195" s="199">
        <f aca="true" t="shared" si="38" ref="BI195:BI201">IF(N195="nulová",J195,0)</f>
        <v>0</v>
      </c>
      <c r="BJ195" s="16" t="s">
        <v>82</v>
      </c>
      <c r="BK195" s="199">
        <f aca="true" t="shared" si="39" ref="BK195:BK201">ROUND(I195*H195,2)</f>
        <v>0</v>
      </c>
      <c r="BL195" s="16" t="s">
        <v>340</v>
      </c>
      <c r="BM195" s="198" t="s">
        <v>866</v>
      </c>
    </row>
    <row r="196" spans="1:65" s="2" customFormat="1" ht="21.75" customHeight="1">
      <c r="A196" s="33"/>
      <c r="B196" s="34"/>
      <c r="C196" s="186" t="s">
        <v>548</v>
      </c>
      <c r="D196" s="186" t="s">
        <v>138</v>
      </c>
      <c r="E196" s="187" t="s">
        <v>376</v>
      </c>
      <c r="F196" s="188" t="s">
        <v>377</v>
      </c>
      <c r="G196" s="189" t="s">
        <v>141</v>
      </c>
      <c r="H196" s="190">
        <v>10</v>
      </c>
      <c r="I196" s="191"/>
      <c r="J196" s="192">
        <f t="shared" si="30"/>
        <v>0</v>
      </c>
      <c r="K196" s="193"/>
      <c r="L196" s="38"/>
      <c r="M196" s="194" t="s">
        <v>1</v>
      </c>
      <c r="N196" s="195" t="s">
        <v>39</v>
      </c>
      <c r="O196" s="70"/>
      <c r="P196" s="196">
        <f t="shared" si="31"/>
        <v>0</v>
      </c>
      <c r="Q196" s="196">
        <v>0</v>
      </c>
      <c r="R196" s="196">
        <f t="shared" si="32"/>
        <v>0</v>
      </c>
      <c r="S196" s="196">
        <v>0</v>
      </c>
      <c r="T196" s="197">
        <f t="shared" si="33"/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98" t="s">
        <v>340</v>
      </c>
      <c r="AT196" s="198" t="s">
        <v>138</v>
      </c>
      <c r="AU196" s="198" t="s">
        <v>84</v>
      </c>
      <c r="AY196" s="16" t="s">
        <v>134</v>
      </c>
      <c r="BE196" s="199">
        <f t="shared" si="34"/>
        <v>0</v>
      </c>
      <c r="BF196" s="199">
        <f t="shared" si="35"/>
        <v>0</v>
      </c>
      <c r="BG196" s="199">
        <f t="shared" si="36"/>
        <v>0</v>
      </c>
      <c r="BH196" s="199">
        <f t="shared" si="37"/>
        <v>0</v>
      </c>
      <c r="BI196" s="199">
        <f t="shared" si="38"/>
        <v>0</v>
      </c>
      <c r="BJ196" s="16" t="s">
        <v>82</v>
      </c>
      <c r="BK196" s="199">
        <f t="shared" si="39"/>
        <v>0</v>
      </c>
      <c r="BL196" s="16" t="s">
        <v>340</v>
      </c>
      <c r="BM196" s="198" t="s">
        <v>867</v>
      </c>
    </row>
    <row r="197" spans="1:65" s="2" customFormat="1" ht="16.5" customHeight="1">
      <c r="A197" s="33"/>
      <c r="B197" s="34"/>
      <c r="C197" s="186" t="s">
        <v>735</v>
      </c>
      <c r="D197" s="186" t="s">
        <v>138</v>
      </c>
      <c r="E197" s="187" t="s">
        <v>380</v>
      </c>
      <c r="F197" s="188" t="s">
        <v>381</v>
      </c>
      <c r="G197" s="189" t="s">
        <v>152</v>
      </c>
      <c r="H197" s="190">
        <v>100</v>
      </c>
      <c r="I197" s="191"/>
      <c r="J197" s="192">
        <f t="shared" si="30"/>
        <v>0</v>
      </c>
      <c r="K197" s="193"/>
      <c r="L197" s="38"/>
      <c r="M197" s="194" t="s">
        <v>1</v>
      </c>
      <c r="N197" s="195" t="s">
        <v>39</v>
      </c>
      <c r="O197" s="70"/>
      <c r="P197" s="196">
        <f t="shared" si="31"/>
        <v>0</v>
      </c>
      <c r="Q197" s="196">
        <v>0</v>
      </c>
      <c r="R197" s="196">
        <f t="shared" si="32"/>
        <v>0</v>
      </c>
      <c r="S197" s="196">
        <v>0</v>
      </c>
      <c r="T197" s="197">
        <f t="shared" si="33"/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98" t="s">
        <v>340</v>
      </c>
      <c r="AT197" s="198" t="s">
        <v>138</v>
      </c>
      <c r="AU197" s="198" t="s">
        <v>84</v>
      </c>
      <c r="AY197" s="16" t="s">
        <v>134</v>
      </c>
      <c r="BE197" s="199">
        <f t="shared" si="34"/>
        <v>0</v>
      </c>
      <c r="BF197" s="199">
        <f t="shared" si="35"/>
        <v>0</v>
      </c>
      <c r="BG197" s="199">
        <f t="shared" si="36"/>
        <v>0</v>
      </c>
      <c r="BH197" s="199">
        <f t="shared" si="37"/>
        <v>0</v>
      </c>
      <c r="BI197" s="199">
        <f t="shared" si="38"/>
        <v>0</v>
      </c>
      <c r="BJ197" s="16" t="s">
        <v>82</v>
      </c>
      <c r="BK197" s="199">
        <f t="shared" si="39"/>
        <v>0</v>
      </c>
      <c r="BL197" s="16" t="s">
        <v>340</v>
      </c>
      <c r="BM197" s="198" t="s">
        <v>868</v>
      </c>
    </row>
    <row r="198" spans="1:65" s="2" customFormat="1" ht="16.5" customHeight="1">
      <c r="A198" s="33"/>
      <c r="B198" s="34"/>
      <c r="C198" s="186" t="s">
        <v>552</v>
      </c>
      <c r="D198" s="186" t="s">
        <v>138</v>
      </c>
      <c r="E198" s="187" t="s">
        <v>384</v>
      </c>
      <c r="F198" s="188" t="s">
        <v>385</v>
      </c>
      <c r="G198" s="189" t="s">
        <v>141</v>
      </c>
      <c r="H198" s="190">
        <v>10</v>
      </c>
      <c r="I198" s="191"/>
      <c r="J198" s="192">
        <f t="shared" si="30"/>
        <v>0</v>
      </c>
      <c r="K198" s="193"/>
      <c r="L198" s="38"/>
      <c r="M198" s="194" t="s">
        <v>1</v>
      </c>
      <c r="N198" s="195" t="s">
        <v>39</v>
      </c>
      <c r="O198" s="70"/>
      <c r="P198" s="196">
        <f t="shared" si="31"/>
        <v>0</v>
      </c>
      <c r="Q198" s="196">
        <v>0</v>
      </c>
      <c r="R198" s="196">
        <f t="shared" si="32"/>
        <v>0</v>
      </c>
      <c r="S198" s="196">
        <v>0</v>
      </c>
      <c r="T198" s="197">
        <f t="shared" si="33"/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98" t="s">
        <v>340</v>
      </c>
      <c r="AT198" s="198" t="s">
        <v>138</v>
      </c>
      <c r="AU198" s="198" t="s">
        <v>84</v>
      </c>
      <c r="AY198" s="16" t="s">
        <v>134</v>
      </c>
      <c r="BE198" s="199">
        <f t="shared" si="34"/>
        <v>0</v>
      </c>
      <c r="BF198" s="199">
        <f t="shared" si="35"/>
        <v>0</v>
      </c>
      <c r="BG198" s="199">
        <f t="shared" si="36"/>
        <v>0</v>
      </c>
      <c r="BH198" s="199">
        <f t="shared" si="37"/>
        <v>0</v>
      </c>
      <c r="BI198" s="199">
        <f t="shared" si="38"/>
        <v>0</v>
      </c>
      <c r="BJ198" s="16" t="s">
        <v>82</v>
      </c>
      <c r="BK198" s="199">
        <f t="shared" si="39"/>
        <v>0</v>
      </c>
      <c r="BL198" s="16" t="s">
        <v>340</v>
      </c>
      <c r="BM198" s="198" t="s">
        <v>869</v>
      </c>
    </row>
    <row r="199" spans="1:65" s="2" customFormat="1" ht="16.5" customHeight="1">
      <c r="A199" s="33"/>
      <c r="B199" s="34"/>
      <c r="C199" s="186" t="s">
        <v>560</v>
      </c>
      <c r="D199" s="186" t="s">
        <v>138</v>
      </c>
      <c r="E199" s="187" t="s">
        <v>388</v>
      </c>
      <c r="F199" s="188" t="s">
        <v>389</v>
      </c>
      <c r="G199" s="189" t="s">
        <v>141</v>
      </c>
      <c r="H199" s="190">
        <v>10</v>
      </c>
      <c r="I199" s="191"/>
      <c r="J199" s="192">
        <f t="shared" si="30"/>
        <v>0</v>
      </c>
      <c r="K199" s="193"/>
      <c r="L199" s="38"/>
      <c r="M199" s="194" t="s">
        <v>1</v>
      </c>
      <c r="N199" s="195" t="s">
        <v>39</v>
      </c>
      <c r="O199" s="70"/>
      <c r="P199" s="196">
        <f t="shared" si="31"/>
        <v>0</v>
      </c>
      <c r="Q199" s="196">
        <v>0</v>
      </c>
      <c r="R199" s="196">
        <f t="shared" si="32"/>
        <v>0</v>
      </c>
      <c r="S199" s="196">
        <v>0</v>
      </c>
      <c r="T199" s="197">
        <f t="shared" si="33"/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98" t="s">
        <v>340</v>
      </c>
      <c r="AT199" s="198" t="s">
        <v>138</v>
      </c>
      <c r="AU199" s="198" t="s">
        <v>84</v>
      </c>
      <c r="AY199" s="16" t="s">
        <v>134</v>
      </c>
      <c r="BE199" s="199">
        <f t="shared" si="34"/>
        <v>0</v>
      </c>
      <c r="BF199" s="199">
        <f t="shared" si="35"/>
        <v>0</v>
      </c>
      <c r="BG199" s="199">
        <f t="shared" si="36"/>
        <v>0</v>
      </c>
      <c r="BH199" s="199">
        <f t="shared" si="37"/>
        <v>0</v>
      </c>
      <c r="BI199" s="199">
        <f t="shared" si="38"/>
        <v>0</v>
      </c>
      <c r="BJ199" s="16" t="s">
        <v>82</v>
      </c>
      <c r="BK199" s="199">
        <f t="shared" si="39"/>
        <v>0</v>
      </c>
      <c r="BL199" s="16" t="s">
        <v>340</v>
      </c>
      <c r="BM199" s="198" t="s">
        <v>870</v>
      </c>
    </row>
    <row r="200" spans="1:65" s="2" customFormat="1" ht="21.75" customHeight="1">
      <c r="A200" s="33"/>
      <c r="B200" s="34"/>
      <c r="C200" s="186" t="s">
        <v>564</v>
      </c>
      <c r="D200" s="186" t="s">
        <v>138</v>
      </c>
      <c r="E200" s="187" t="s">
        <v>392</v>
      </c>
      <c r="F200" s="188" t="s">
        <v>393</v>
      </c>
      <c r="G200" s="189" t="s">
        <v>152</v>
      </c>
      <c r="H200" s="190">
        <v>100</v>
      </c>
      <c r="I200" s="191"/>
      <c r="J200" s="192">
        <f t="shared" si="30"/>
        <v>0</v>
      </c>
      <c r="K200" s="193"/>
      <c r="L200" s="38"/>
      <c r="M200" s="194" t="s">
        <v>1</v>
      </c>
      <c r="N200" s="195" t="s">
        <v>39</v>
      </c>
      <c r="O200" s="70"/>
      <c r="P200" s="196">
        <f t="shared" si="31"/>
        <v>0</v>
      </c>
      <c r="Q200" s="196">
        <v>0</v>
      </c>
      <c r="R200" s="196">
        <f t="shared" si="32"/>
        <v>0</v>
      </c>
      <c r="S200" s="196">
        <v>0</v>
      </c>
      <c r="T200" s="197">
        <f t="shared" si="33"/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98" t="s">
        <v>340</v>
      </c>
      <c r="AT200" s="198" t="s">
        <v>138</v>
      </c>
      <c r="AU200" s="198" t="s">
        <v>84</v>
      </c>
      <c r="AY200" s="16" t="s">
        <v>134</v>
      </c>
      <c r="BE200" s="199">
        <f t="shared" si="34"/>
        <v>0</v>
      </c>
      <c r="BF200" s="199">
        <f t="shared" si="35"/>
        <v>0</v>
      </c>
      <c r="BG200" s="199">
        <f t="shared" si="36"/>
        <v>0</v>
      </c>
      <c r="BH200" s="199">
        <f t="shared" si="37"/>
        <v>0</v>
      </c>
      <c r="BI200" s="199">
        <f t="shared" si="38"/>
        <v>0</v>
      </c>
      <c r="BJ200" s="16" t="s">
        <v>82</v>
      </c>
      <c r="BK200" s="199">
        <f t="shared" si="39"/>
        <v>0</v>
      </c>
      <c r="BL200" s="16" t="s">
        <v>340</v>
      </c>
      <c r="BM200" s="198" t="s">
        <v>871</v>
      </c>
    </row>
    <row r="201" spans="1:65" s="2" customFormat="1" ht="44.25" customHeight="1">
      <c r="A201" s="33"/>
      <c r="B201" s="34"/>
      <c r="C201" s="186" t="s">
        <v>568</v>
      </c>
      <c r="D201" s="186" t="s">
        <v>138</v>
      </c>
      <c r="E201" s="187" t="s">
        <v>396</v>
      </c>
      <c r="F201" s="188" t="s">
        <v>397</v>
      </c>
      <c r="G201" s="189" t="s">
        <v>398</v>
      </c>
      <c r="H201" s="190">
        <v>0.009</v>
      </c>
      <c r="I201" s="191"/>
      <c r="J201" s="192">
        <f t="shared" si="30"/>
        <v>0</v>
      </c>
      <c r="K201" s="193"/>
      <c r="L201" s="38"/>
      <c r="M201" s="194" t="s">
        <v>1</v>
      </c>
      <c r="N201" s="195" t="s">
        <v>39</v>
      </c>
      <c r="O201" s="70"/>
      <c r="P201" s="196">
        <f t="shared" si="31"/>
        <v>0</v>
      </c>
      <c r="Q201" s="196">
        <v>0</v>
      </c>
      <c r="R201" s="196">
        <f t="shared" si="32"/>
        <v>0</v>
      </c>
      <c r="S201" s="196">
        <v>0</v>
      </c>
      <c r="T201" s="197">
        <f t="shared" si="33"/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98" t="s">
        <v>340</v>
      </c>
      <c r="AT201" s="198" t="s">
        <v>138</v>
      </c>
      <c r="AU201" s="198" t="s">
        <v>84</v>
      </c>
      <c r="AY201" s="16" t="s">
        <v>134</v>
      </c>
      <c r="BE201" s="199">
        <f t="shared" si="34"/>
        <v>0</v>
      </c>
      <c r="BF201" s="199">
        <f t="shared" si="35"/>
        <v>0</v>
      </c>
      <c r="BG201" s="199">
        <f t="shared" si="36"/>
        <v>0</v>
      </c>
      <c r="BH201" s="199">
        <f t="shared" si="37"/>
        <v>0</v>
      </c>
      <c r="BI201" s="199">
        <f t="shared" si="38"/>
        <v>0</v>
      </c>
      <c r="BJ201" s="16" t="s">
        <v>82</v>
      </c>
      <c r="BK201" s="199">
        <f t="shared" si="39"/>
        <v>0</v>
      </c>
      <c r="BL201" s="16" t="s">
        <v>340</v>
      </c>
      <c r="BM201" s="198" t="s">
        <v>872</v>
      </c>
    </row>
    <row r="202" spans="2:51" s="13" customFormat="1" ht="12">
      <c r="B202" s="212"/>
      <c r="C202" s="213"/>
      <c r="D202" s="214" t="s">
        <v>363</v>
      </c>
      <c r="E202" s="223" t="s">
        <v>1</v>
      </c>
      <c r="F202" s="215" t="s">
        <v>400</v>
      </c>
      <c r="G202" s="213"/>
      <c r="H202" s="216">
        <v>0.009</v>
      </c>
      <c r="I202" s="217"/>
      <c r="J202" s="213"/>
      <c r="K202" s="213"/>
      <c r="L202" s="218"/>
      <c r="M202" s="219"/>
      <c r="N202" s="220"/>
      <c r="O202" s="220"/>
      <c r="P202" s="220"/>
      <c r="Q202" s="220"/>
      <c r="R202" s="220"/>
      <c r="S202" s="220"/>
      <c r="T202" s="221"/>
      <c r="AT202" s="222" t="s">
        <v>363</v>
      </c>
      <c r="AU202" s="222" t="s">
        <v>84</v>
      </c>
      <c r="AV202" s="13" t="s">
        <v>84</v>
      </c>
      <c r="AW202" s="13" t="s">
        <v>31</v>
      </c>
      <c r="AX202" s="13" t="s">
        <v>74</v>
      </c>
      <c r="AY202" s="222" t="s">
        <v>134</v>
      </c>
    </row>
    <row r="203" spans="2:51" s="14" customFormat="1" ht="12">
      <c r="B203" s="224"/>
      <c r="C203" s="225"/>
      <c r="D203" s="214" t="s">
        <v>363</v>
      </c>
      <c r="E203" s="226" t="s">
        <v>1</v>
      </c>
      <c r="F203" s="227" t="s">
        <v>401</v>
      </c>
      <c r="G203" s="225"/>
      <c r="H203" s="228">
        <v>0.009</v>
      </c>
      <c r="I203" s="229"/>
      <c r="J203" s="225"/>
      <c r="K203" s="225"/>
      <c r="L203" s="230"/>
      <c r="M203" s="231"/>
      <c r="N203" s="232"/>
      <c r="O203" s="232"/>
      <c r="P203" s="232"/>
      <c r="Q203" s="232"/>
      <c r="R203" s="232"/>
      <c r="S203" s="232"/>
      <c r="T203" s="233"/>
      <c r="AT203" s="234" t="s">
        <v>363</v>
      </c>
      <c r="AU203" s="234" t="s">
        <v>84</v>
      </c>
      <c r="AV203" s="14" t="s">
        <v>142</v>
      </c>
      <c r="AW203" s="14" t="s">
        <v>31</v>
      </c>
      <c r="AX203" s="14" t="s">
        <v>82</v>
      </c>
      <c r="AY203" s="234" t="s">
        <v>134</v>
      </c>
    </row>
    <row r="204" spans="1:65" s="2" customFormat="1" ht="21.75" customHeight="1">
      <c r="A204" s="33"/>
      <c r="B204" s="34"/>
      <c r="C204" s="186" t="s">
        <v>741</v>
      </c>
      <c r="D204" s="186" t="s">
        <v>138</v>
      </c>
      <c r="E204" s="187" t="s">
        <v>403</v>
      </c>
      <c r="F204" s="188" t="s">
        <v>404</v>
      </c>
      <c r="G204" s="189" t="s">
        <v>141</v>
      </c>
      <c r="H204" s="190">
        <v>10</v>
      </c>
      <c r="I204" s="191"/>
      <c r="J204" s="192">
        <f>ROUND(I204*H204,2)</f>
        <v>0</v>
      </c>
      <c r="K204" s="193"/>
      <c r="L204" s="38"/>
      <c r="M204" s="194" t="s">
        <v>1</v>
      </c>
      <c r="N204" s="195" t="s">
        <v>39</v>
      </c>
      <c r="O204" s="70"/>
      <c r="P204" s="196">
        <f>O204*H204</f>
        <v>0</v>
      </c>
      <c r="Q204" s="196">
        <v>0</v>
      </c>
      <c r="R204" s="196">
        <f>Q204*H204</f>
        <v>0</v>
      </c>
      <c r="S204" s="196">
        <v>0</v>
      </c>
      <c r="T204" s="197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98" t="s">
        <v>340</v>
      </c>
      <c r="AT204" s="198" t="s">
        <v>138</v>
      </c>
      <c r="AU204" s="198" t="s">
        <v>84</v>
      </c>
      <c r="AY204" s="16" t="s">
        <v>134</v>
      </c>
      <c r="BE204" s="199">
        <f>IF(N204="základní",J204,0)</f>
        <v>0</v>
      </c>
      <c r="BF204" s="199">
        <f>IF(N204="snížená",J204,0)</f>
        <v>0</v>
      </c>
      <c r="BG204" s="199">
        <f>IF(N204="zákl. přenesená",J204,0)</f>
        <v>0</v>
      </c>
      <c r="BH204" s="199">
        <f>IF(N204="sníž. přenesená",J204,0)</f>
        <v>0</v>
      </c>
      <c r="BI204" s="199">
        <f>IF(N204="nulová",J204,0)</f>
        <v>0</v>
      </c>
      <c r="BJ204" s="16" t="s">
        <v>82</v>
      </c>
      <c r="BK204" s="199">
        <f>ROUND(I204*H204,2)</f>
        <v>0</v>
      </c>
      <c r="BL204" s="16" t="s">
        <v>340</v>
      </c>
      <c r="BM204" s="198" t="s">
        <v>873</v>
      </c>
    </row>
    <row r="205" spans="1:65" s="2" customFormat="1" ht="44.25" customHeight="1">
      <c r="A205" s="33"/>
      <c r="B205" s="34"/>
      <c r="C205" s="186" t="s">
        <v>603</v>
      </c>
      <c r="D205" s="186" t="s">
        <v>138</v>
      </c>
      <c r="E205" s="187" t="s">
        <v>407</v>
      </c>
      <c r="F205" s="188" t="s">
        <v>408</v>
      </c>
      <c r="G205" s="189" t="s">
        <v>345</v>
      </c>
      <c r="H205" s="200"/>
      <c r="I205" s="191"/>
      <c r="J205" s="192">
        <f>ROUND(I205*H205,2)</f>
        <v>0</v>
      </c>
      <c r="K205" s="193"/>
      <c r="L205" s="38"/>
      <c r="M205" s="194" t="s">
        <v>1</v>
      </c>
      <c r="N205" s="195" t="s">
        <v>39</v>
      </c>
      <c r="O205" s="70"/>
      <c r="P205" s="196">
        <f>O205*H205</f>
        <v>0</v>
      </c>
      <c r="Q205" s="196">
        <v>0</v>
      </c>
      <c r="R205" s="196">
        <f>Q205*H205</f>
        <v>0</v>
      </c>
      <c r="S205" s="196">
        <v>0</v>
      </c>
      <c r="T205" s="197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98" t="s">
        <v>340</v>
      </c>
      <c r="AT205" s="198" t="s">
        <v>138</v>
      </c>
      <c r="AU205" s="198" t="s">
        <v>84</v>
      </c>
      <c r="AY205" s="16" t="s">
        <v>134</v>
      </c>
      <c r="BE205" s="199">
        <f>IF(N205="základní",J205,0)</f>
        <v>0</v>
      </c>
      <c r="BF205" s="199">
        <f>IF(N205="snížená",J205,0)</f>
        <v>0</v>
      </c>
      <c r="BG205" s="199">
        <f>IF(N205="zákl. přenesená",J205,0)</f>
        <v>0</v>
      </c>
      <c r="BH205" s="199">
        <f>IF(N205="sníž. přenesená",J205,0)</f>
        <v>0</v>
      </c>
      <c r="BI205" s="199">
        <f>IF(N205="nulová",J205,0)</f>
        <v>0</v>
      </c>
      <c r="BJ205" s="16" t="s">
        <v>82</v>
      </c>
      <c r="BK205" s="199">
        <f>ROUND(I205*H205,2)</f>
        <v>0</v>
      </c>
      <c r="BL205" s="16" t="s">
        <v>340</v>
      </c>
      <c r="BM205" s="198" t="s">
        <v>874</v>
      </c>
    </row>
    <row r="206" spans="2:63" s="12" customFormat="1" ht="22.8" customHeight="1">
      <c r="B206" s="170"/>
      <c r="C206" s="171"/>
      <c r="D206" s="172" t="s">
        <v>73</v>
      </c>
      <c r="E206" s="184" t="s">
        <v>410</v>
      </c>
      <c r="F206" s="184" t="s">
        <v>411</v>
      </c>
      <c r="G206" s="171"/>
      <c r="H206" s="171"/>
      <c r="I206" s="174"/>
      <c r="J206" s="185">
        <f>BK206</f>
        <v>0</v>
      </c>
      <c r="K206" s="171"/>
      <c r="L206" s="176"/>
      <c r="M206" s="177"/>
      <c r="N206" s="178"/>
      <c r="O206" s="178"/>
      <c r="P206" s="179">
        <f>SUM(P207:P231)</f>
        <v>0</v>
      </c>
      <c r="Q206" s="178"/>
      <c r="R206" s="179">
        <f>SUM(R207:R231)</f>
        <v>9.55659882</v>
      </c>
      <c r="S206" s="178"/>
      <c r="T206" s="180">
        <f>SUM(T207:T231)</f>
        <v>5.330255999999999</v>
      </c>
      <c r="AR206" s="181" t="s">
        <v>84</v>
      </c>
      <c r="AT206" s="182" t="s">
        <v>73</v>
      </c>
      <c r="AU206" s="182" t="s">
        <v>82</v>
      </c>
      <c r="AY206" s="181" t="s">
        <v>134</v>
      </c>
      <c r="BK206" s="183">
        <f>SUM(BK207:BK231)</f>
        <v>0</v>
      </c>
    </row>
    <row r="207" spans="1:65" s="2" customFormat="1" ht="21.75" customHeight="1">
      <c r="A207" s="33"/>
      <c r="B207" s="34"/>
      <c r="C207" s="186" t="s">
        <v>609</v>
      </c>
      <c r="D207" s="186" t="s">
        <v>138</v>
      </c>
      <c r="E207" s="187" t="s">
        <v>413</v>
      </c>
      <c r="F207" s="188" t="s">
        <v>414</v>
      </c>
      <c r="G207" s="189" t="s">
        <v>141</v>
      </c>
      <c r="H207" s="190">
        <v>40</v>
      </c>
      <c r="I207" s="191"/>
      <c r="J207" s="192">
        <f aca="true" t="shared" si="40" ref="J207:J231">ROUND(I207*H207,2)</f>
        <v>0</v>
      </c>
      <c r="K207" s="193"/>
      <c r="L207" s="38"/>
      <c r="M207" s="194" t="s">
        <v>1</v>
      </c>
      <c r="N207" s="195" t="s">
        <v>39</v>
      </c>
      <c r="O207" s="70"/>
      <c r="P207" s="196">
        <f aca="true" t="shared" si="41" ref="P207:P231">O207*H207</f>
        <v>0</v>
      </c>
      <c r="Q207" s="196">
        <v>0</v>
      </c>
      <c r="R207" s="196">
        <f aca="true" t="shared" si="42" ref="R207:R231">Q207*H207</f>
        <v>0</v>
      </c>
      <c r="S207" s="196">
        <v>0</v>
      </c>
      <c r="T207" s="197">
        <f aca="true" t="shared" si="43" ref="T207:T231"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98" t="s">
        <v>340</v>
      </c>
      <c r="AT207" s="198" t="s">
        <v>138</v>
      </c>
      <c r="AU207" s="198" t="s">
        <v>84</v>
      </c>
      <c r="AY207" s="16" t="s">
        <v>134</v>
      </c>
      <c r="BE207" s="199">
        <f aca="true" t="shared" si="44" ref="BE207:BE231">IF(N207="základní",J207,0)</f>
        <v>0</v>
      </c>
      <c r="BF207" s="199">
        <f aca="true" t="shared" si="45" ref="BF207:BF231">IF(N207="snížená",J207,0)</f>
        <v>0</v>
      </c>
      <c r="BG207" s="199">
        <f aca="true" t="shared" si="46" ref="BG207:BG231">IF(N207="zákl. přenesená",J207,0)</f>
        <v>0</v>
      </c>
      <c r="BH207" s="199">
        <f aca="true" t="shared" si="47" ref="BH207:BH231">IF(N207="sníž. přenesená",J207,0)</f>
        <v>0</v>
      </c>
      <c r="BI207" s="199">
        <f aca="true" t="shared" si="48" ref="BI207:BI231">IF(N207="nulová",J207,0)</f>
        <v>0</v>
      </c>
      <c r="BJ207" s="16" t="s">
        <v>82</v>
      </c>
      <c r="BK207" s="199">
        <f aca="true" t="shared" si="49" ref="BK207:BK231">ROUND(I207*H207,2)</f>
        <v>0</v>
      </c>
      <c r="BL207" s="16" t="s">
        <v>340</v>
      </c>
      <c r="BM207" s="198" t="s">
        <v>875</v>
      </c>
    </row>
    <row r="208" spans="1:65" s="2" customFormat="1" ht="16.5" customHeight="1">
      <c r="A208" s="33"/>
      <c r="B208" s="34"/>
      <c r="C208" s="201" t="s">
        <v>745</v>
      </c>
      <c r="D208" s="201" t="s">
        <v>358</v>
      </c>
      <c r="E208" s="202" t="s">
        <v>417</v>
      </c>
      <c r="F208" s="203" t="s">
        <v>418</v>
      </c>
      <c r="G208" s="204" t="s">
        <v>141</v>
      </c>
      <c r="H208" s="205">
        <v>21</v>
      </c>
      <c r="I208" s="206"/>
      <c r="J208" s="207">
        <f t="shared" si="40"/>
        <v>0</v>
      </c>
      <c r="K208" s="208"/>
      <c r="L208" s="209"/>
      <c r="M208" s="210" t="s">
        <v>1</v>
      </c>
      <c r="N208" s="211" t="s">
        <v>39</v>
      </c>
      <c r="O208" s="70"/>
      <c r="P208" s="196">
        <f t="shared" si="41"/>
        <v>0</v>
      </c>
      <c r="Q208" s="196">
        <v>0</v>
      </c>
      <c r="R208" s="196">
        <f t="shared" si="42"/>
        <v>0</v>
      </c>
      <c r="S208" s="196">
        <v>0</v>
      </c>
      <c r="T208" s="197">
        <f t="shared" si="43"/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98" t="s">
        <v>361</v>
      </c>
      <c r="AT208" s="198" t="s">
        <v>358</v>
      </c>
      <c r="AU208" s="198" t="s">
        <v>84</v>
      </c>
      <c r="AY208" s="16" t="s">
        <v>134</v>
      </c>
      <c r="BE208" s="199">
        <f t="shared" si="44"/>
        <v>0</v>
      </c>
      <c r="BF208" s="199">
        <f t="shared" si="45"/>
        <v>0</v>
      </c>
      <c r="BG208" s="199">
        <f t="shared" si="46"/>
        <v>0</v>
      </c>
      <c r="BH208" s="199">
        <f t="shared" si="47"/>
        <v>0</v>
      </c>
      <c r="BI208" s="199">
        <f t="shared" si="48"/>
        <v>0</v>
      </c>
      <c r="BJ208" s="16" t="s">
        <v>82</v>
      </c>
      <c r="BK208" s="199">
        <f t="shared" si="49"/>
        <v>0</v>
      </c>
      <c r="BL208" s="16" t="s">
        <v>340</v>
      </c>
      <c r="BM208" s="198" t="s">
        <v>876</v>
      </c>
    </row>
    <row r="209" spans="1:65" s="2" customFormat="1" ht="16.5" customHeight="1">
      <c r="A209" s="33"/>
      <c r="B209" s="34"/>
      <c r="C209" s="201" t="s">
        <v>576</v>
      </c>
      <c r="D209" s="201" t="s">
        <v>358</v>
      </c>
      <c r="E209" s="202" t="s">
        <v>420</v>
      </c>
      <c r="F209" s="203" t="s">
        <v>421</v>
      </c>
      <c r="G209" s="204" t="s">
        <v>141</v>
      </c>
      <c r="H209" s="205">
        <v>7</v>
      </c>
      <c r="I209" s="206"/>
      <c r="J209" s="207">
        <f t="shared" si="40"/>
        <v>0</v>
      </c>
      <c r="K209" s="208"/>
      <c r="L209" s="209"/>
      <c r="M209" s="210" t="s">
        <v>1</v>
      </c>
      <c r="N209" s="211" t="s">
        <v>39</v>
      </c>
      <c r="O209" s="70"/>
      <c r="P209" s="196">
        <f t="shared" si="41"/>
        <v>0</v>
      </c>
      <c r="Q209" s="196">
        <v>0</v>
      </c>
      <c r="R209" s="196">
        <f t="shared" si="42"/>
        <v>0</v>
      </c>
      <c r="S209" s="196">
        <v>0</v>
      </c>
      <c r="T209" s="197">
        <f t="shared" si="43"/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98" t="s">
        <v>361</v>
      </c>
      <c r="AT209" s="198" t="s">
        <v>358</v>
      </c>
      <c r="AU209" s="198" t="s">
        <v>84</v>
      </c>
      <c r="AY209" s="16" t="s">
        <v>134</v>
      </c>
      <c r="BE209" s="199">
        <f t="shared" si="44"/>
        <v>0</v>
      </c>
      <c r="BF209" s="199">
        <f t="shared" si="45"/>
        <v>0</v>
      </c>
      <c r="BG209" s="199">
        <f t="shared" si="46"/>
        <v>0</v>
      </c>
      <c r="BH209" s="199">
        <f t="shared" si="47"/>
        <v>0</v>
      </c>
      <c r="BI209" s="199">
        <f t="shared" si="48"/>
        <v>0</v>
      </c>
      <c r="BJ209" s="16" t="s">
        <v>82</v>
      </c>
      <c r="BK209" s="199">
        <f t="shared" si="49"/>
        <v>0</v>
      </c>
      <c r="BL209" s="16" t="s">
        <v>340</v>
      </c>
      <c r="BM209" s="198" t="s">
        <v>877</v>
      </c>
    </row>
    <row r="210" spans="1:65" s="2" customFormat="1" ht="16.5" customHeight="1">
      <c r="A210" s="33"/>
      <c r="B210" s="34"/>
      <c r="C210" s="201" t="s">
        <v>580</v>
      </c>
      <c r="D210" s="201" t="s">
        <v>358</v>
      </c>
      <c r="E210" s="202" t="s">
        <v>424</v>
      </c>
      <c r="F210" s="203" t="s">
        <v>425</v>
      </c>
      <c r="G210" s="204" t="s">
        <v>141</v>
      </c>
      <c r="H210" s="205">
        <v>12</v>
      </c>
      <c r="I210" s="206"/>
      <c r="J210" s="207">
        <f t="shared" si="40"/>
        <v>0</v>
      </c>
      <c r="K210" s="208"/>
      <c r="L210" s="209"/>
      <c r="M210" s="210" t="s">
        <v>1</v>
      </c>
      <c r="N210" s="211" t="s">
        <v>39</v>
      </c>
      <c r="O210" s="70"/>
      <c r="P210" s="196">
        <f t="shared" si="41"/>
        <v>0</v>
      </c>
      <c r="Q210" s="196">
        <v>0</v>
      </c>
      <c r="R210" s="196">
        <f t="shared" si="42"/>
        <v>0</v>
      </c>
      <c r="S210" s="196">
        <v>0</v>
      </c>
      <c r="T210" s="197">
        <f t="shared" si="43"/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98" t="s">
        <v>361</v>
      </c>
      <c r="AT210" s="198" t="s">
        <v>358</v>
      </c>
      <c r="AU210" s="198" t="s">
        <v>84</v>
      </c>
      <c r="AY210" s="16" t="s">
        <v>134</v>
      </c>
      <c r="BE210" s="199">
        <f t="shared" si="44"/>
        <v>0</v>
      </c>
      <c r="BF210" s="199">
        <f t="shared" si="45"/>
        <v>0</v>
      </c>
      <c r="BG210" s="199">
        <f t="shared" si="46"/>
        <v>0</v>
      </c>
      <c r="BH210" s="199">
        <f t="shared" si="47"/>
        <v>0</v>
      </c>
      <c r="BI210" s="199">
        <f t="shared" si="48"/>
        <v>0</v>
      </c>
      <c r="BJ210" s="16" t="s">
        <v>82</v>
      </c>
      <c r="BK210" s="199">
        <f t="shared" si="49"/>
        <v>0</v>
      </c>
      <c r="BL210" s="16" t="s">
        <v>340</v>
      </c>
      <c r="BM210" s="198" t="s">
        <v>878</v>
      </c>
    </row>
    <row r="211" spans="1:65" s="2" customFormat="1" ht="21.75" customHeight="1">
      <c r="A211" s="33"/>
      <c r="B211" s="34"/>
      <c r="C211" s="186" t="s">
        <v>572</v>
      </c>
      <c r="D211" s="186" t="s">
        <v>138</v>
      </c>
      <c r="E211" s="187" t="s">
        <v>428</v>
      </c>
      <c r="F211" s="188" t="s">
        <v>429</v>
      </c>
      <c r="G211" s="189" t="s">
        <v>152</v>
      </c>
      <c r="H211" s="190">
        <v>80.51</v>
      </c>
      <c r="I211" s="191"/>
      <c r="J211" s="192">
        <f t="shared" si="40"/>
        <v>0</v>
      </c>
      <c r="K211" s="193"/>
      <c r="L211" s="38"/>
      <c r="M211" s="194" t="s">
        <v>1</v>
      </c>
      <c r="N211" s="195" t="s">
        <v>39</v>
      </c>
      <c r="O211" s="70"/>
      <c r="P211" s="196">
        <f t="shared" si="41"/>
        <v>0</v>
      </c>
      <c r="Q211" s="196">
        <v>0</v>
      </c>
      <c r="R211" s="196">
        <f t="shared" si="42"/>
        <v>0</v>
      </c>
      <c r="S211" s="196">
        <v>0.0066</v>
      </c>
      <c r="T211" s="197">
        <f t="shared" si="43"/>
        <v>0.531366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98" t="s">
        <v>340</v>
      </c>
      <c r="AT211" s="198" t="s">
        <v>138</v>
      </c>
      <c r="AU211" s="198" t="s">
        <v>84</v>
      </c>
      <c r="AY211" s="16" t="s">
        <v>134</v>
      </c>
      <c r="BE211" s="199">
        <f t="shared" si="44"/>
        <v>0</v>
      </c>
      <c r="BF211" s="199">
        <f t="shared" si="45"/>
        <v>0</v>
      </c>
      <c r="BG211" s="199">
        <f t="shared" si="46"/>
        <v>0</v>
      </c>
      <c r="BH211" s="199">
        <f t="shared" si="47"/>
        <v>0</v>
      </c>
      <c r="BI211" s="199">
        <f t="shared" si="48"/>
        <v>0</v>
      </c>
      <c r="BJ211" s="16" t="s">
        <v>82</v>
      </c>
      <c r="BK211" s="199">
        <f t="shared" si="49"/>
        <v>0</v>
      </c>
      <c r="BL211" s="16" t="s">
        <v>340</v>
      </c>
      <c r="BM211" s="198" t="s">
        <v>879</v>
      </c>
    </row>
    <row r="212" spans="1:65" s="2" customFormat="1" ht="21.75" customHeight="1">
      <c r="A212" s="33"/>
      <c r="B212" s="34"/>
      <c r="C212" s="186" t="s">
        <v>588</v>
      </c>
      <c r="D212" s="186" t="s">
        <v>138</v>
      </c>
      <c r="E212" s="187" t="s">
        <v>431</v>
      </c>
      <c r="F212" s="188" t="s">
        <v>432</v>
      </c>
      <c r="G212" s="189" t="s">
        <v>152</v>
      </c>
      <c r="H212" s="190">
        <v>42</v>
      </c>
      <c r="I212" s="191"/>
      <c r="J212" s="192">
        <f t="shared" si="40"/>
        <v>0</v>
      </c>
      <c r="K212" s="193"/>
      <c r="L212" s="38"/>
      <c r="M212" s="194" t="s">
        <v>1</v>
      </c>
      <c r="N212" s="195" t="s">
        <v>39</v>
      </c>
      <c r="O212" s="70"/>
      <c r="P212" s="196">
        <f t="shared" si="41"/>
        <v>0</v>
      </c>
      <c r="Q212" s="196">
        <v>0</v>
      </c>
      <c r="R212" s="196">
        <f t="shared" si="42"/>
        <v>0</v>
      </c>
      <c r="S212" s="196">
        <v>0.01232</v>
      </c>
      <c r="T212" s="197">
        <f t="shared" si="43"/>
        <v>0.51744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98" t="s">
        <v>340</v>
      </c>
      <c r="AT212" s="198" t="s">
        <v>138</v>
      </c>
      <c r="AU212" s="198" t="s">
        <v>84</v>
      </c>
      <c r="AY212" s="16" t="s">
        <v>134</v>
      </c>
      <c r="BE212" s="199">
        <f t="shared" si="44"/>
        <v>0</v>
      </c>
      <c r="BF212" s="199">
        <f t="shared" si="45"/>
        <v>0</v>
      </c>
      <c r="BG212" s="199">
        <f t="shared" si="46"/>
        <v>0</v>
      </c>
      <c r="BH212" s="199">
        <f t="shared" si="47"/>
        <v>0</v>
      </c>
      <c r="BI212" s="199">
        <f t="shared" si="48"/>
        <v>0</v>
      </c>
      <c r="BJ212" s="16" t="s">
        <v>82</v>
      </c>
      <c r="BK212" s="199">
        <f t="shared" si="49"/>
        <v>0</v>
      </c>
      <c r="BL212" s="16" t="s">
        <v>340</v>
      </c>
      <c r="BM212" s="198" t="s">
        <v>880</v>
      </c>
    </row>
    <row r="213" spans="1:65" s="2" customFormat="1" ht="21.75" customHeight="1">
      <c r="A213" s="33"/>
      <c r="B213" s="34"/>
      <c r="C213" s="186" t="s">
        <v>592</v>
      </c>
      <c r="D213" s="186" t="s">
        <v>138</v>
      </c>
      <c r="E213" s="187" t="s">
        <v>434</v>
      </c>
      <c r="F213" s="188" t="s">
        <v>435</v>
      </c>
      <c r="G213" s="189" t="s">
        <v>152</v>
      </c>
      <c r="H213" s="190">
        <v>30</v>
      </c>
      <c r="I213" s="191"/>
      <c r="J213" s="192">
        <f t="shared" si="40"/>
        <v>0</v>
      </c>
      <c r="K213" s="193"/>
      <c r="L213" s="38"/>
      <c r="M213" s="194" t="s">
        <v>1</v>
      </c>
      <c r="N213" s="195" t="s">
        <v>39</v>
      </c>
      <c r="O213" s="70"/>
      <c r="P213" s="196">
        <f t="shared" si="41"/>
        <v>0</v>
      </c>
      <c r="Q213" s="196">
        <v>0</v>
      </c>
      <c r="R213" s="196">
        <f t="shared" si="42"/>
        <v>0</v>
      </c>
      <c r="S213" s="196">
        <v>0.01584</v>
      </c>
      <c r="T213" s="197">
        <f t="shared" si="43"/>
        <v>0.4752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98" t="s">
        <v>340</v>
      </c>
      <c r="AT213" s="198" t="s">
        <v>138</v>
      </c>
      <c r="AU213" s="198" t="s">
        <v>84</v>
      </c>
      <c r="AY213" s="16" t="s">
        <v>134</v>
      </c>
      <c r="BE213" s="199">
        <f t="shared" si="44"/>
        <v>0</v>
      </c>
      <c r="BF213" s="199">
        <f t="shared" si="45"/>
        <v>0</v>
      </c>
      <c r="BG213" s="199">
        <f t="shared" si="46"/>
        <v>0</v>
      </c>
      <c r="BH213" s="199">
        <f t="shared" si="47"/>
        <v>0</v>
      </c>
      <c r="BI213" s="199">
        <f t="shared" si="48"/>
        <v>0</v>
      </c>
      <c r="BJ213" s="16" t="s">
        <v>82</v>
      </c>
      <c r="BK213" s="199">
        <f t="shared" si="49"/>
        <v>0</v>
      </c>
      <c r="BL213" s="16" t="s">
        <v>340</v>
      </c>
      <c r="BM213" s="198" t="s">
        <v>881</v>
      </c>
    </row>
    <row r="214" spans="1:65" s="2" customFormat="1" ht="21.75" customHeight="1">
      <c r="A214" s="33"/>
      <c r="B214" s="34"/>
      <c r="C214" s="186" t="s">
        <v>596</v>
      </c>
      <c r="D214" s="186" t="s">
        <v>138</v>
      </c>
      <c r="E214" s="187" t="s">
        <v>438</v>
      </c>
      <c r="F214" s="188" t="s">
        <v>439</v>
      </c>
      <c r="G214" s="189" t="s">
        <v>152</v>
      </c>
      <c r="H214" s="190">
        <v>3</v>
      </c>
      <c r="I214" s="191"/>
      <c r="J214" s="192">
        <f t="shared" si="40"/>
        <v>0</v>
      </c>
      <c r="K214" s="193"/>
      <c r="L214" s="38"/>
      <c r="M214" s="194" t="s">
        <v>1</v>
      </c>
      <c r="N214" s="195" t="s">
        <v>39</v>
      </c>
      <c r="O214" s="70"/>
      <c r="P214" s="196">
        <f t="shared" si="41"/>
        <v>0</v>
      </c>
      <c r="Q214" s="196">
        <v>0</v>
      </c>
      <c r="R214" s="196">
        <f t="shared" si="42"/>
        <v>0</v>
      </c>
      <c r="S214" s="196">
        <v>0.02475</v>
      </c>
      <c r="T214" s="197">
        <f t="shared" si="43"/>
        <v>0.07425000000000001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98" t="s">
        <v>340</v>
      </c>
      <c r="AT214" s="198" t="s">
        <v>138</v>
      </c>
      <c r="AU214" s="198" t="s">
        <v>84</v>
      </c>
      <c r="AY214" s="16" t="s">
        <v>134</v>
      </c>
      <c r="BE214" s="199">
        <f t="shared" si="44"/>
        <v>0</v>
      </c>
      <c r="BF214" s="199">
        <f t="shared" si="45"/>
        <v>0</v>
      </c>
      <c r="BG214" s="199">
        <f t="shared" si="46"/>
        <v>0</v>
      </c>
      <c r="BH214" s="199">
        <f t="shared" si="47"/>
        <v>0</v>
      </c>
      <c r="BI214" s="199">
        <f t="shared" si="48"/>
        <v>0</v>
      </c>
      <c r="BJ214" s="16" t="s">
        <v>82</v>
      </c>
      <c r="BK214" s="199">
        <f t="shared" si="49"/>
        <v>0</v>
      </c>
      <c r="BL214" s="16" t="s">
        <v>340</v>
      </c>
      <c r="BM214" s="198" t="s">
        <v>882</v>
      </c>
    </row>
    <row r="215" spans="1:65" s="2" customFormat="1" ht="21.75" customHeight="1">
      <c r="A215" s="33"/>
      <c r="B215" s="34"/>
      <c r="C215" s="186" t="s">
        <v>584</v>
      </c>
      <c r="D215" s="186" t="s">
        <v>138</v>
      </c>
      <c r="E215" s="187" t="s">
        <v>442</v>
      </c>
      <c r="F215" s="188" t="s">
        <v>443</v>
      </c>
      <c r="G215" s="189" t="s">
        <v>152</v>
      </c>
      <c r="H215" s="190">
        <v>4</v>
      </c>
      <c r="I215" s="191"/>
      <c r="J215" s="192">
        <f t="shared" si="40"/>
        <v>0</v>
      </c>
      <c r="K215" s="193"/>
      <c r="L215" s="38"/>
      <c r="M215" s="194" t="s">
        <v>1</v>
      </c>
      <c r="N215" s="195" t="s">
        <v>39</v>
      </c>
      <c r="O215" s="70"/>
      <c r="P215" s="196">
        <f t="shared" si="41"/>
        <v>0</v>
      </c>
      <c r="Q215" s="196">
        <v>0</v>
      </c>
      <c r="R215" s="196">
        <f t="shared" si="42"/>
        <v>0</v>
      </c>
      <c r="S215" s="196">
        <v>0.033</v>
      </c>
      <c r="T215" s="197">
        <f t="shared" si="43"/>
        <v>0.132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98" t="s">
        <v>340</v>
      </c>
      <c r="AT215" s="198" t="s">
        <v>138</v>
      </c>
      <c r="AU215" s="198" t="s">
        <v>84</v>
      </c>
      <c r="AY215" s="16" t="s">
        <v>134</v>
      </c>
      <c r="BE215" s="199">
        <f t="shared" si="44"/>
        <v>0</v>
      </c>
      <c r="BF215" s="199">
        <f t="shared" si="45"/>
        <v>0</v>
      </c>
      <c r="BG215" s="199">
        <f t="shared" si="46"/>
        <v>0</v>
      </c>
      <c r="BH215" s="199">
        <f t="shared" si="47"/>
        <v>0</v>
      </c>
      <c r="BI215" s="199">
        <f t="shared" si="48"/>
        <v>0</v>
      </c>
      <c r="BJ215" s="16" t="s">
        <v>82</v>
      </c>
      <c r="BK215" s="199">
        <f t="shared" si="49"/>
        <v>0</v>
      </c>
      <c r="BL215" s="16" t="s">
        <v>340</v>
      </c>
      <c r="BM215" s="198" t="s">
        <v>883</v>
      </c>
    </row>
    <row r="216" spans="1:65" s="2" customFormat="1" ht="21.75" customHeight="1">
      <c r="A216" s="33"/>
      <c r="B216" s="34"/>
      <c r="C216" s="186" t="s">
        <v>754</v>
      </c>
      <c r="D216" s="186" t="s">
        <v>138</v>
      </c>
      <c r="E216" s="187" t="s">
        <v>446</v>
      </c>
      <c r="F216" s="188" t="s">
        <v>447</v>
      </c>
      <c r="G216" s="189" t="s">
        <v>152</v>
      </c>
      <c r="H216" s="190">
        <v>80.51</v>
      </c>
      <c r="I216" s="191"/>
      <c r="J216" s="192">
        <f t="shared" si="40"/>
        <v>0</v>
      </c>
      <c r="K216" s="193"/>
      <c r="L216" s="38"/>
      <c r="M216" s="194" t="s">
        <v>1</v>
      </c>
      <c r="N216" s="195" t="s">
        <v>39</v>
      </c>
      <c r="O216" s="70"/>
      <c r="P216" s="196">
        <f t="shared" si="41"/>
        <v>0</v>
      </c>
      <c r="Q216" s="196">
        <v>6E-05</v>
      </c>
      <c r="R216" s="196">
        <f t="shared" si="42"/>
        <v>0.0048306</v>
      </c>
      <c r="S216" s="196">
        <v>0</v>
      </c>
      <c r="T216" s="197">
        <f t="shared" si="43"/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98" t="s">
        <v>340</v>
      </c>
      <c r="AT216" s="198" t="s">
        <v>138</v>
      </c>
      <c r="AU216" s="198" t="s">
        <v>84</v>
      </c>
      <c r="AY216" s="16" t="s">
        <v>134</v>
      </c>
      <c r="BE216" s="199">
        <f t="shared" si="44"/>
        <v>0</v>
      </c>
      <c r="BF216" s="199">
        <f t="shared" si="45"/>
        <v>0</v>
      </c>
      <c r="BG216" s="199">
        <f t="shared" si="46"/>
        <v>0</v>
      </c>
      <c r="BH216" s="199">
        <f t="shared" si="47"/>
        <v>0</v>
      </c>
      <c r="BI216" s="199">
        <f t="shared" si="48"/>
        <v>0</v>
      </c>
      <c r="BJ216" s="16" t="s">
        <v>82</v>
      </c>
      <c r="BK216" s="199">
        <f t="shared" si="49"/>
        <v>0</v>
      </c>
      <c r="BL216" s="16" t="s">
        <v>340</v>
      </c>
      <c r="BM216" s="198" t="s">
        <v>884</v>
      </c>
    </row>
    <row r="217" spans="1:65" s="2" customFormat="1" ht="21.75" customHeight="1">
      <c r="A217" s="33"/>
      <c r="B217" s="34"/>
      <c r="C217" s="186" t="s">
        <v>756</v>
      </c>
      <c r="D217" s="186" t="s">
        <v>138</v>
      </c>
      <c r="E217" s="187" t="s">
        <v>450</v>
      </c>
      <c r="F217" s="188" t="s">
        <v>451</v>
      </c>
      <c r="G217" s="189" t="s">
        <v>152</v>
      </c>
      <c r="H217" s="190">
        <v>42</v>
      </c>
      <c r="I217" s="191"/>
      <c r="J217" s="192">
        <f t="shared" si="40"/>
        <v>0</v>
      </c>
      <c r="K217" s="193"/>
      <c r="L217" s="38"/>
      <c r="M217" s="194" t="s">
        <v>1</v>
      </c>
      <c r="N217" s="195" t="s">
        <v>39</v>
      </c>
      <c r="O217" s="70"/>
      <c r="P217" s="196">
        <f t="shared" si="41"/>
        <v>0</v>
      </c>
      <c r="Q217" s="196">
        <v>8E-05</v>
      </c>
      <c r="R217" s="196">
        <f t="shared" si="42"/>
        <v>0.00336</v>
      </c>
      <c r="S217" s="196">
        <v>0</v>
      </c>
      <c r="T217" s="197">
        <f t="shared" si="43"/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98" t="s">
        <v>340</v>
      </c>
      <c r="AT217" s="198" t="s">
        <v>138</v>
      </c>
      <c r="AU217" s="198" t="s">
        <v>84</v>
      </c>
      <c r="AY217" s="16" t="s">
        <v>134</v>
      </c>
      <c r="BE217" s="199">
        <f t="shared" si="44"/>
        <v>0</v>
      </c>
      <c r="BF217" s="199">
        <f t="shared" si="45"/>
        <v>0</v>
      </c>
      <c r="BG217" s="199">
        <f t="shared" si="46"/>
        <v>0</v>
      </c>
      <c r="BH217" s="199">
        <f t="shared" si="47"/>
        <v>0</v>
      </c>
      <c r="BI217" s="199">
        <f t="shared" si="48"/>
        <v>0</v>
      </c>
      <c r="BJ217" s="16" t="s">
        <v>82</v>
      </c>
      <c r="BK217" s="199">
        <f t="shared" si="49"/>
        <v>0</v>
      </c>
      <c r="BL217" s="16" t="s">
        <v>340</v>
      </c>
      <c r="BM217" s="198" t="s">
        <v>885</v>
      </c>
    </row>
    <row r="218" spans="1:65" s="2" customFormat="1" ht="21.75" customHeight="1">
      <c r="A218" s="33"/>
      <c r="B218" s="34"/>
      <c r="C218" s="186" t="s">
        <v>656</v>
      </c>
      <c r="D218" s="186" t="s">
        <v>138</v>
      </c>
      <c r="E218" s="187" t="s">
        <v>453</v>
      </c>
      <c r="F218" s="188" t="s">
        <v>454</v>
      </c>
      <c r="G218" s="189" t="s">
        <v>152</v>
      </c>
      <c r="H218" s="190">
        <v>30</v>
      </c>
      <c r="I218" s="191"/>
      <c r="J218" s="192">
        <f t="shared" si="40"/>
        <v>0</v>
      </c>
      <c r="K218" s="193"/>
      <c r="L218" s="38"/>
      <c r="M218" s="194" t="s">
        <v>1</v>
      </c>
      <c r="N218" s="195" t="s">
        <v>39</v>
      </c>
      <c r="O218" s="70"/>
      <c r="P218" s="196">
        <f t="shared" si="41"/>
        <v>0</v>
      </c>
      <c r="Q218" s="196">
        <v>9E-05</v>
      </c>
      <c r="R218" s="196">
        <f t="shared" si="42"/>
        <v>0.0027</v>
      </c>
      <c r="S218" s="196">
        <v>0</v>
      </c>
      <c r="T218" s="197">
        <f t="shared" si="43"/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98" t="s">
        <v>340</v>
      </c>
      <c r="AT218" s="198" t="s">
        <v>138</v>
      </c>
      <c r="AU218" s="198" t="s">
        <v>84</v>
      </c>
      <c r="AY218" s="16" t="s">
        <v>134</v>
      </c>
      <c r="BE218" s="199">
        <f t="shared" si="44"/>
        <v>0</v>
      </c>
      <c r="BF218" s="199">
        <f t="shared" si="45"/>
        <v>0</v>
      </c>
      <c r="BG218" s="199">
        <f t="shared" si="46"/>
        <v>0</v>
      </c>
      <c r="BH218" s="199">
        <f t="shared" si="47"/>
        <v>0</v>
      </c>
      <c r="BI218" s="199">
        <f t="shared" si="48"/>
        <v>0</v>
      </c>
      <c r="BJ218" s="16" t="s">
        <v>82</v>
      </c>
      <c r="BK218" s="199">
        <f t="shared" si="49"/>
        <v>0</v>
      </c>
      <c r="BL218" s="16" t="s">
        <v>340</v>
      </c>
      <c r="BM218" s="198" t="s">
        <v>886</v>
      </c>
    </row>
    <row r="219" spans="1:65" s="2" customFormat="1" ht="21.75" customHeight="1">
      <c r="A219" s="33"/>
      <c r="B219" s="34"/>
      <c r="C219" s="186" t="s">
        <v>660</v>
      </c>
      <c r="D219" s="186" t="s">
        <v>138</v>
      </c>
      <c r="E219" s="187" t="s">
        <v>457</v>
      </c>
      <c r="F219" s="188" t="s">
        <v>458</v>
      </c>
      <c r="G219" s="189" t="s">
        <v>152</v>
      </c>
      <c r="H219" s="190">
        <v>3</v>
      </c>
      <c r="I219" s="191"/>
      <c r="J219" s="192">
        <f t="shared" si="40"/>
        <v>0</v>
      </c>
      <c r="K219" s="193"/>
      <c r="L219" s="38"/>
      <c r="M219" s="194" t="s">
        <v>1</v>
      </c>
      <c r="N219" s="195" t="s">
        <v>39</v>
      </c>
      <c r="O219" s="70"/>
      <c r="P219" s="196">
        <f t="shared" si="41"/>
        <v>0</v>
      </c>
      <c r="Q219" s="196">
        <v>0.0001</v>
      </c>
      <c r="R219" s="196">
        <f t="shared" si="42"/>
        <v>0.00030000000000000003</v>
      </c>
      <c r="S219" s="196">
        <v>0</v>
      </c>
      <c r="T219" s="197">
        <f t="shared" si="43"/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98" t="s">
        <v>340</v>
      </c>
      <c r="AT219" s="198" t="s">
        <v>138</v>
      </c>
      <c r="AU219" s="198" t="s">
        <v>84</v>
      </c>
      <c r="AY219" s="16" t="s">
        <v>134</v>
      </c>
      <c r="BE219" s="199">
        <f t="shared" si="44"/>
        <v>0</v>
      </c>
      <c r="BF219" s="199">
        <f t="shared" si="45"/>
        <v>0</v>
      </c>
      <c r="BG219" s="199">
        <f t="shared" si="46"/>
        <v>0</v>
      </c>
      <c r="BH219" s="199">
        <f t="shared" si="47"/>
        <v>0</v>
      </c>
      <c r="BI219" s="199">
        <f t="shared" si="48"/>
        <v>0</v>
      </c>
      <c r="BJ219" s="16" t="s">
        <v>82</v>
      </c>
      <c r="BK219" s="199">
        <f t="shared" si="49"/>
        <v>0</v>
      </c>
      <c r="BL219" s="16" t="s">
        <v>340</v>
      </c>
      <c r="BM219" s="198" t="s">
        <v>887</v>
      </c>
    </row>
    <row r="220" spans="1:65" s="2" customFormat="1" ht="21.75" customHeight="1">
      <c r="A220" s="33"/>
      <c r="B220" s="34"/>
      <c r="C220" s="186" t="s">
        <v>664</v>
      </c>
      <c r="D220" s="186" t="s">
        <v>138</v>
      </c>
      <c r="E220" s="187" t="s">
        <v>461</v>
      </c>
      <c r="F220" s="188" t="s">
        <v>462</v>
      </c>
      <c r="G220" s="189" t="s">
        <v>152</v>
      </c>
      <c r="H220" s="190">
        <v>4</v>
      </c>
      <c r="I220" s="191"/>
      <c r="J220" s="192">
        <f t="shared" si="40"/>
        <v>0</v>
      </c>
      <c r="K220" s="193"/>
      <c r="L220" s="38"/>
      <c r="M220" s="194" t="s">
        <v>1</v>
      </c>
      <c r="N220" s="195" t="s">
        <v>39</v>
      </c>
      <c r="O220" s="70"/>
      <c r="P220" s="196">
        <f t="shared" si="41"/>
        <v>0</v>
      </c>
      <c r="Q220" s="196">
        <v>0.0001</v>
      </c>
      <c r="R220" s="196">
        <f t="shared" si="42"/>
        <v>0.0004</v>
      </c>
      <c r="S220" s="196">
        <v>0</v>
      </c>
      <c r="T220" s="197">
        <f t="shared" si="43"/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98" t="s">
        <v>340</v>
      </c>
      <c r="AT220" s="198" t="s">
        <v>138</v>
      </c>
      <c r="AU220" s="198" t="s">
        <v>84</v>
      </c>
      <c r="AY220" s="16" t="s">
        <v>134</v>
      </c>
      <c r="BE220" s="199">
        <f t="shared" si="44"/>
        <v>0</v>
      </c>
      <c r="BF220" s="199">
        <f t="shared" si="45"/>
        <v>0</v>
      </c>
      <c r="BG220" s="199">
        <f t="shared" si="46"/>
        <v>0</v>
      </c>
      <c r="BH220" s="199">
        <f t="shared" si="47"/>
        <v>0</v>
      </c>
      <c r="BI220" s="199">
        <f t="shared" si="48"/>
        <v>0</v>
      </c>
      <c r="BJ220" s="16" t="s">
        <v>82</v>
      </c>
      <c r="BK220" s="199">
        <f t="shared" si="49"/>
        <v>0</v>
      </c>
      <c r="BL220" s="16" t="s">
        <v>340</v>
      </c>
      <c r="BM220" s="198" t="s">
        <v>888</v>
      </c>
    </row>
    <row r="221" spans="1:65" s="2" customFormat="1" ht="21.75" customHeight="1">
      <c r="A221" s="33"/>
      <c r="B221" s="34"/>
      <c r="C221" s="201" t="s">
        <v>668</v>
      </c>
      <c r="D221" s="201" t="s">
        <v>358</v>
      </c>
      <c r="E221" s="202" t="s">
        <v>465</v>
      </c>
      <c r="F221" s="203" t="s">
        <v>466</v>
      </c>
      <c r="G221" s="204" t="s">
        <v>173</v>
      </c>
      <c r="H221" s="205">
        <v>3.841</v>
      </c>
      <c r="I221" s="206"/>
      <c r="J221" s="207">
        <f t="shared" si="40"/>
        <v>0</v>
      </c>
      <c r="K221" s="208"/>
      <c r="L221" s="209"/>
      <c r="M221" s="210" t="s">
        <v>1</v>
      </c>
      <c r="N221" s="211" t="s">
        <v>39</v>
      </c>
      <c r="O221" s="70"/>
      <c r="P221" s="196">
        <f t="shared" si="41"/>
        <v>0</v>
      </c>
      <c r="Q221" s="196">
        <v>0.55</v>
      </c>
      <c r="R221" s="196">
        <f t="shared" si="42"/>
        <v>2.11255</v>
      </c>
      <c r="S221" s="196">
        <v>0</v>
      </c>
      <c r="T221" s="197">
        <f t="shared" si="43"/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98" t="s">
        <v>361</v>
      </c>
      <c r="AT221" s="198" t="s">
        <v>358</v>
      </c>
      <c r="AU221" s="198" t="s">
        <v>84</v>
      </c>
      <c r="AY221" s="16" t="s">
        <v>134</v>
      </c>
      <c r="BE221" s="199">
        <f t="shared" si="44"/>
        <v>0</v>
      </c>
      <c r="BF221" s="199">
        <f t="shared" si="45"/>
        <v>0</v>
      </c>
      <c r="BG221" s="199">
        <f t="shared" si="46"/>
        <v>0</v>
      </c>
      <c r="BH221" s="199">
        <f t="shared" si="47"/>
        <v>0</v>
      </c>
      <c r="BI221" s="199">
        <f t="shared" si="48"/>
        <v>0</v>
      </c>
      <c r="BJ221" s="16" t="s">
        <v>82</v>
      </c>
      <c r="BK221" s="199">
        <f t="shared" si="49"/>
        <v>0</v>
      </c>
      <c r="BL221" s="16" t="s">
        <v>340</v>
      </c>
      <c r="BM221" s="198" t="s">
        <v>889</v>
      </c>
    </row>
    <row r="222" spans="1:65" s="2" customFormat="1" ht="21.75" customHeight="1">
      <c r="A222" s="33"/>
      <c r="B222" s="34"/>
      <c r="C222" s="186" t="s">
        <v>357</v>
      </c>
      <c r="D222" s="186" t="s">
        <v>138</v>
      </c>
      <c r="E222" s="187" t="s">
        <v>497</v>
      </c>
      <c r="F222" s="188" t="s">
        <v>498</v>
      </c>
      <c r="G222" s="189" t="s">
        <v>162</v>
      </c>
      <c r="H222" s="190">
        <v>20</v>
      </c>
      <c r="I222" s="191"/>
      <c r="J222" s="192">
        <f t="shared" si="40"/>
        <v>0</v>
      </c>
      <c r="K222" s="193"/>
      <c r="L222" s="38"/>
      <c r="M222" s="194" t="s">
        <v>1</v>
      </c>
      <c r="N222" s="195" t="s">
        <v>39</v>
      </c>
      <c r="O222" s="70"/>
      <c r="P222" s="196">
        <f t="shared" si="41"/>
        <v>0</v>
      </c>
      <c r="Q222" s="196">
        <v>0.0161</v>
      </c>
      <c r="R222" s="196">
        <f t="shared" si="42"/>
        <v>0.322</v>
      </c>
      <c r="S222" s="196">
        <v>0</v>
      </c>
      <c r="T222" s="197">
        <f t="shared" si="43"/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98" t="s">
        <v>340</v>
      </c>
      <c r="AT222" s="198" t="s">
        <v>138</v>
      </c>
      <c r="AU222" s="198" t="s">
        <v>84</v>
      </c>
      <c r="AY222" s="16" t="s">
        <v>134</v>
      </c>
      <c r="BE222" s="199">
        <f t="shared" si="44"/>
        <v>0</v>
      </c>
      <c r="BF222" s="199">
        <f t="shared" si="45"/>
        <v>0</v>
      </c>
      <c r="BG222" s="199">
        <f t="shared" si="46"/>
        <v>0</v>
      </c>
      <c r="BH222" s="199">
        <f t="shared" si="47"/>
        <v>0</v>
      </c>
      <c r="BI222" s="199">
        <f t="shared" si="48"/>
        <v>0</v>
      </c>
      <c r="BJ222" s="16" t="s">
        <v>82</v>
      </c>
      <c r="BK222" s="199">
        <f t="shared" si="49"/>
        <v>0</v>
      </c>
      <c r="BL222" s="16" t="s">
        <v>340</v>
      </c>
      <c r="BM222" s="198" t="s">
        <v>890</v>
      </c>
    </row>
    <row r="223" spans="1:65" s="2" customFormat="1" ht="21.75" customHeight="1">
      <c r="A223" s="33"/>
      <c r="B223" s="34"/>
      <c r="C223" s="186" t="s">
        <v>626</v>
      </c>
      <c r="D223" s="186" t="s">
        <v>138</v>
      </c>
      <c r="E223" s="187" t="s">
        <v>469</v>
      </c>
      <c r="F223" s="188" t="s">
        <v>470</v>
      </c>
      <c r="G223" s="189" t="s">
        <v>162</v>
      </c>
      <c r="H223" s="190">
        <v>600</v>
      </c>
      <c r="I223" s="191"/>
      <c r="J223" s="192">
        <f t="shared" si="40"/>
        <v>0</v>
      </c>
      <c r="K223" s="193"/>
      <c r="L223" s="38"/>
      <c r="M223" s="194" t="s">
        <v>1</v>
      </c>
      <c r="N223" s="195" t="s">
        <v>39</v>
      </c>
      <c r="O223" s="70"/>
      <c r="P223" s="196">
        <f t="shared" si="41"/>
        <v>0</v>
      </c>
      <c r="Q223" s="196">
        <v>0</v>
      </c>
      <c r="R223" s="196">
        <f t="shared" si="42"/>
        <v>0</v>
      </c>
      <c r="S223" s="196">
        <v>0</v>
      </c>
      <c r="T223" s="197">
        <f t="shared" si="43"/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98" t="s">
        <v>340</v>
      </c>
      <c r="AT223" s="198" t="s">
        <v>138</v>
      </c>
      <c r="AU223" s="198" t="s">
        <v>84</v>
      </c>
      <c r="AY223" s="16" t="s">
        <v>134</v>
      </c>
      <c r="BE223" s="199">
        <f t="shared" si="44"/>
        <v>0</v>
      </c>
      <c r="BF223" s="199">
        <f t="shared" si="45"/>
        <v>0</v>
      </c>
      <c r="BG223" s="199">
        <f t="shared" si="46"/>
        <v>0</v>
      </c>
      <c r="BH223" s="199">
        <f t="shared" si="47"/>
        <v>0</v>
      </c>
      <c r="BI223" s="199">
        <f t="shared" si="48"/>
        <v>0</v>
      </c>
      <c r="BJ223" s="16" t="s">
        <v>82</v>
      </c>
      <c r="BK223" s="199">
        <f t="shared" si="49"/>
        <v>0</v>
      </c>
      <c r="BL223" s="16" t="s">
        <v>340</v>
      </c>
      <c r="BM223" s="198" t="s">
        <v>891</v>
      </c>
    </row>
    <row r="224" spans="1:65" s="2" customFormat="1" ht="21.75" customHeight="1">
      <c r="A224" s="33"/>
      <c r="B224" s="34"/>
      <c r="C224" s="201" t="s">
        <v>613</v>
      </c>
      <c r="D224" s="201" t="s">
        <v>358</v>
      </c>
      <c r="E224" s="202" t="s">
        <v>473</v>
      </c>
      <c r="F224" s="203" t="s">
        <v>474</v>
      </c>
      <c r="G224" s="204" t="s">
        <v>173</v>
      </c>
      <c r="H224" s="205">
        <v>9.375</v>
      </c>
      <c r="I224" s="206"/>
      <c r="J224" s="207">
        <f t="shared" si="40"/>
        <v>0</v>
      </c>
      <c r="K224" s="208"/>
      <c r="L224" s="209"/>
      <c r="M224" s="210" t="s">
        <v>1</v>
      </c>
      <c r="N224" s="211" t="s">
        <v>39</v>
      </c>
      <c r="O224" s="70"/>
      <c r="P224" s="196">
        <f t="shared" si="41"/>
        <v>0</v>
      </c>
      <c r="Q224" s="196">
        <v>0.55</v>
      </c>
      <c r="R224" s="196">
        <f t="shared" si="42"/>
        <v>5.15625</v>
      </c>
      <c r="S224" s="196">
        <v>0</v>
      </c>
      <c r="T224" s="197">
        <f t="shared" si="43"/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98" t="s">
        <v>361</v>
      </c>
      <c r="AT224" s="198" t="s">
        <v>358</v>
      </c>
      <c r="AU224" s="198" t="s">
        <v>84</v>
      </c>
      <c r="AY224" s="16" t="s">
        <v>134</v>
      </c>
      <c r="BE224" s="199">
        <f t="shared" si="44"/>
        <v>0</v>
      </c>
      <c r="BF224" s="199">
        <f t="shared" si="45"/>
        <v>0</v>
      </c>
      <c r="BG224" s="199">
        <f t="shared" si="46"/>
        <v>0</v>
      </c>
      <c r="BH224" s="199">
        <f t="shared" si="47"/>
        <v>0</v>
      </c>
      <c r="BI224" s="199">
        <f t="shared" si="48"/>
        <v>0</v>
      </c>
      <c r="BJ224" s="16" t="s">
        <v>82</v>
      </c>
      <c r="BK224" s="199">
        <f t="shared" si="49"/>
        <v>0</v>
      </c>
      <c r="BL224" s="16" t="s">
        <v>340</v>
      </c>
      <c r="BM224" s="198" t="s">
        <v>892</v>
      </c>
    </row>
    <row r="225" spans="1:65" s="2" customFormat="1" ht="21.75" customHeight="1">
      <c r="A225" s="33"/>
      <c r="B225" s="34"/>
      <c r="C225" s="186" t="s">
        <v>556</v>
      </c>
      <c r="D225" s="186" t="s">
        <v>138</v>
      </c>
      <c r="E225" s="187" t="s">
        <v>477</v>
      </c>
      <c r="F225" s="188" t="s">
        <v>478</v>
      </c>
      <c r="G225" s="189" t="s">
        <v>152</v>
      </c>
      <c r="H225" s="190">
        <v>672</v>
      </c>
      <c r="I225" s="191"/>
      <c r="J225" s="192">
        <f t="shared" si="40"/>
        <v>0</v>
      </c>
      <c r="K225" s="193"/>
      <c r="L225" s="38"/>
      <c r="M225" s="194" t="s">
        <v>1</v>
      </c>
      <c r="N225" s="195" t="s">
        <v>39</v>
      </c>
      <c r="O225" s="70"/>
      <c r="P225" s="196">
        <f t="shared" si="41"/>
        <v>0</v>
      </c>
      <c r="Q225" s="196">
        <v>0</v>
      </c>
      <c r="R225" s="196">
        <f t="shared" si="42"/>
        <v>0</v>
      </c>
      <c r="S225" s="196">
        <v>0</v>
      </c>
      <c r="T225" s="197">
        <f t="shared" si="43"/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98" t="s">
        <v>340</v>
      </c>
      <c r="AT225" s="198" t="s">
        <v>138</v>
      </c>
      <c r="AU225" s="198" t="s">
        <v>84</v>
      </c>
      <c r="AY225" s="16" t="s">
        <v>134</v>
      </c>
      <c r="BE225" s="199">
        <f t="shared" si="44"/>
        <v>0</v>
      </c>
      <c r="BF225" s="199">
        <f t="shared" si="45"/>
        <v>0</v>
      </c>
      <c r="BG225" s="199">
        <f t="shared" si="46"/>
        <v>0</v>
      </c>
      <c r="BH225" s="199">
        <f t="shared" si="47"/>
        <v>0</v>
      </c>
      <c r="BI225" s="199">
        <f t="shared" si="48"/>
        <v>0</v>
      </c>
      <c r="BJ225" s="16" t="s">
        <v>82</v>
      </c>
      <c r="BK225" s="199">
        <f t="shared" si="49"/>
        <v>0</v>
      </c>
      <c r="BL225" s="16" t="s">
        <v>340</v>
      </c>
      <c r="BM225" s="198" t="s">
        <v>893</v>
      </c>
    </row>
    <row r="226" spans="1:65" s="2" customFormat="1" ht="16.5" customHeight="1">
      <c r="A226" s="33"/>
      <c r="B226" s="34"/>
      <c r="C226" s="201" t="s">
        <v>617</v>
      </c>
      <c r="D226" s="201" t="s">
        <v>358</v>
      </c>
      <c r="E226" s="202" t="s">
        <v>481</v>
      </c>
      <c r="F226" s="203" t="s">
        <v>482</v>
      </c>
      <c r="G226" s="204" t="s">
        <v>173</v>
      </c>
      <c r="H226" s="205">
        <v>2.19</v>
      </c>
      <c r="I226" s="206"/>
      <c r="J226" s="207">
        <f t="shared" si="40"/>
        <v>0</v>
      </c>
      <c r="K226" s="208"/>
      <c r="L226" s="209"/>
      <c r="M226" s="210" t="s">
        <v>1</v>
      </c>
      <c r="N226" s="211" t="s">
        <v>39</v>
      </c>
      <c r="O226" s="70"/>
      <c r="P226" s="196">
        <f t="shared" si="41"/>
        <v>0</v>
      </c>
      <c r="Q226" s="196">
        <v>0.55</v>
      </c>
      <c r="R226" s="196">
        <f t="shared" si="42"/>
        <v>1.2045000000000001</v>
      </c>
      <c r="S226" s="196">
        <v>0</v>
      </c>
      <c r="T226" s="197">
        <f t="shared" si="43"/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98" t="s">
        <v>361</v>
      </c>
      <c r="AT226" s="198" t="s">
        <v>358</v>
      </c>
      <c r="AU226" s="198" t="s">
        <v>84</v>
      </c>
      <c r="AY226" s="16" t="s">
        <v>134</v>
      </c>
      <c r="BE226" s="199">
        <f t="shared" si="44"/>
        <v>0</v>
      </c>
      <c r="BF226" s="199">
        <f t="shared" si="45"/>
        <v>0</v>
      </c>
      <c r="BG226" s="199">
        <f t="shared" si="46"/>
        <v>0</v>
      </c>
      <c r="BH226" s="199">
        <f t="shared" si="47"/>
        <v>0</v>
      </c>
      <c r="BI226" s="199">
        <f t="shared" si="48"/>
        <v>0</v>
      </c>
      <c r="BJ226" s="16" t="s">
        <v>82</v>
      </c>
      <c r="BK226" s="199">
        <f t="shared" si="49"/>
        <v>0</v>
      </c>
      <c r="BL226" s="16" t="s">
        <v>340</v>
      </c>
      <c r="BM226" s="198" t="s">
        <v>894</v>
      </c>
    </row>
    <row r="227" spans="1:65" s="2" customFormat="1" ht="21.75" customHeight="1">
      <c r="A227" s="33"/>
      <c r="B227" s="34"/>
      <c r="C227" s="186" t="s">
        <v>621</v>
      </c>
      <c r="D227" s="186" t="s">
        <v>138</v>
      </c>
      <c r="E227" s="187" t="s">
        <v>485</v>
      </c>
      <c r="F227" s="188" t="s">
        <v>486</v>
      </c>
      <c r="G227" s="189" t="s">
        <v>162</v>
      </c>
      <c r="H227" s="190">
        <v>600</v>
      </c>
      <c r="I227" s="191"/>
      <c r="J227" s="192">
        <f t="shared" si="40"/>
        <v>0</v>
      </c>
      <c r="K227" s="193"/>
      <c r="L227" s="38"/>
      <c r="M227" s="194" t="s">
        <v>1</v>
      </c>
      <c r="N227" s="195" t="s">
        <v>39</v>
      </c>
      <c r="O227" s="70"/>
      <c r="P227" s="196">
        <f t="shared" si="41"/>
        <v>0</v>
      </c>
      <c r="Q227" s="196">
        <v>0</v>
      </c>
      <c r="R227" s="196">
        <f t="shared" si="42"/>
        <v>0</v>
      </c>
      <c r="S227" s="196">
        <v>0.005</v>
      </c>
      <c r="T227" s="197">
        <f t="shared" si="43"/>
        <v>3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98" t="s">
        <v>340</v>
      </c>
      <c r="AT227" s="198" t="s">
        <v>138</v>
      </c>
      <c r="AU227" s="198" t="s">
        <v>84</v>
      </c>
      <c r="AY227" s="16" t="s">
        <v>134</v>
      </c>
      <c r="BE227" s="199">
        <f t="shared" si="44"/>
        <v>0</v>
      </c>
      <c r="BF227" s="199">
        <f t="shared" si="45"/>
        <v>0</v>
      </c>
      <c r="BG227" s="199">
        <f t="shared" si="46"/>
        <v>0</v>
      </c>
      <c r="BH227" s="199">
        <f t="shared" si="47"/>
        <v>0</v>
      </c>
      <c r="BI227" s="199">
        <f t="shared" si="48"/>
        <v>0</v>
      </c>
      <c r="BJ227" s="16" t="s">
        <v>82</v>
      </c>
      <c r="BK227" s="199">
        <f t="shared" si="49"/>
        <v>0</v>
      </c>
      <c r="BL227" s="16" t="s">
        <v>340</v>
      </c>
      <c r="BM227" s="198" t="s">
        <v>895</v>
      </c>
    </row>
    <row r="228" spans="1:65" s="2" customFormat="1" ht="21.75" customHeight="1">
      <c r="A228" s="33"/>
      <c r="B228" s="34"/>
      <c r="C228" s="186" t="s">
        <v>349</v>
      </c>
      <c r="D228" s="186" t="s">
        <v>138</v>
      </c>
      <c r="E228" s="187" t="s">
        <v>489</v>
      </c>
      <c r="F228" s="188" t="s">
        <v>490</v>
      </c>
      <c r="G228" s="189" t="s">
        <v>173</v>
      </c>
      <c r="H228" s="190">
        <v>15.406</v>
      </c>
      <c r="I228" s="191"/>
      <c r="J228" s="192">
        <f t="shared" si="40"/>
        <v>0</v>
      </c>
      <c r="K228" s="193"/>
      <c r="L228" s="38"/>
      <c r="M228" s="194" t="s">
        <v>1</v>
      </c>
      <c r="N228" s="195" t="s">
        <v>39</v>
      </c>
      <c r="O228" s="70"/>
      <c r="P228" s="196">
        <f t="shared" si="41"/>
        <v>0</v>
      </c>
      <c r="Q228" s="196">
        <v>0.02337</v>
      </c>
      <c r="R228" s="196">
        <f t="shared" si="42"/>
        <v>0.36003821999999996</v>
      </c>
      <c r="S228" s="196">
        <v>0</v>
      </c>
      <c r="T228" s="197">
        <f t="shared" si="43"/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98" t="s">
        <v>340</v>
      </c>
      <c r="AT228" s="198" t="s">
        <v>138</v>
      </c>
      <c r="AU228" s="198" t="s">
        <v>84</v>
      </c>
      <c r="AY228" s="16" t="s">
        <v>134</v>
      </c>
      <c r="BE228" s="199">
        <f t="shared" si="44"/>
        <v>0</v>
      </c>
      <c r="BF228" s="199">
        <f t="shared" si="45"/>
        <v>0</v>
      </c>
      <c r="BG228" s="199">
        <f t="shared" si="46"/>
        <v>0</v>
      </c>
      <c r="BH228" s="199">
        <f t="shared" si="47"/>
        <v>0</v>
      </c>
      <c r="BI228" s="199">
        <f t="shared" si="48"/>
        <v>0</v>
      </c>
      <c r="BJ228" s="16" t="s">
        <v>82</v>
      </c>
      <c r="BK228" s="199">
        <f t="shared" si="49"/>
        <v>0</v>
      </c>
      <c r="BL228" s="16" t="s">
        <v>340</v>
      </c>
      <c r="BM228" s="198" t="s">
        <v>896</v>
      </c>
    </row>
    <row r="229" spans="1:65" s="2" customFormat="1" ht="21.75" customHeight="1">
      <c r="A229" s="33"/>
      <c r="B229" s="34"/>
      <c r="C229" s="186" t="s">
        <v>353</v>
      </c>
      <c r="D229" s="186" t="s">
        <v>138</v>
      </c>
      <c r="E229" s="187" t="s">
        <v>493</v>
      </c>
      <c r="F229" s="188" t="s">
        <v>494</v>
      </c>
      <c r="G229" s="189" t="s">
        <v>162</v>
      </c>
      <c r="H229" s="190">
        <v>20</v>
      </c>
      <c r="I229" s="191"/>
      <c r="J229" s="192">
        <f t="shared" si="40"/>
        <v>0</v>
      </c>
      <c r="K229" s="193"/>
      <c r="L229" s="38"/>
      <c r="M229" s="194" t="s">
        <v>1</v>
      </c>
      <c r="N229" s="195" t="s">
        <v>39</v>
      </c>
      <c r="O229" s="70"/>
      <c r="P229" s="196">
        <f t="shared" si="41"/>
        <v>0</v>
      </c>
      <c r="Q229" s="196">
        <v>0</v>
      </c>
      <c r="R229" s="196">
        <f t="shared" si="42"/>
        <v>0</v>
      </c>
      <c r="S229" s="196">
        <v>0.03</v>
      </c>
      <c r="T229" s="197">
        <f t="shared" si="43"/>
        <v>0.6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98" t="s">
        <v>340</v>
      </c>
      <c r="AT229" s="198" t="s">
        <v>138</v>
      </c>
      <c r="AU229" s="198" t="s">
        <v>84</v>
      </c>
      <c r="AY229" s="16" t="s">
        <v>134</v>
      </c>
      <c r="BE229" s="199">
        <f t="shared" si="44"/>
        <v>0</v>
      </c>
      <c r="BF229" s="199">
        <f t="shared" si="45"/>
        <v>0</v>
      </c>
      <c r="BG229" s="199">
        <f t="shared" si="46"/>
        <v>0</v>
      </c>
      <c r="BH229" s="199">
        <f t="shared" si="47"/>
        <v>0</v>
      </c>
      <c r="BI229" s="199">
        <f t="shared" si="48"/>
        <v>0</v>
      </c>
      <c r="BJ229" s="16" t="s">
        <v>82</v>
      </c>
      <c r="BK229" s="199">
        <f t="shared" si="49"/>
        <v>0</v>
      </c>
      <c r="BL229" s="16" t="s">
        <v>340</v>
      </c>
      <c r="BM229" s="198" t="s">
        <v>897</v>
      </c>
    </row>
    <row r="230" spans="1:65" s="2" customFormat="1" ht="21.75" customHeight="1">
      <c r="A230" s="33"/>
      <c r="B230" s="34"/>
      <c r="C230" s="186" t="s">
        <v>365</v>
      </c>
      <c r="D230" s="186" t="s">
        <v>138</v>
      </c>
      <c r="E230" s="187" t="s">
        <v>501</v>
      </c>
      <c r="F230" s="188" t="s">
        <v>502</v>
      </c>
      <c r="G230" s="189" t="s">
        <v>152</v>
      </c>
      <c r="H230" s="190">
        <v>31</v>
      </c>
      <c r="I230" s="191"/>
      <c r="J230" s="192">
        <f t="shared" si="40"/>
        <v>0</v>
      </c>
      <c r="K230" s="193"/>
      <c r="L230" s="38"/>
      <c r="M230" s="194" t="s">
        <v>1</v>
      </c>
      <c r="N230" s="195" t="s">
        <v>39</v>
      </c>
      <c r="O230" s="70"/>
      <c r="P230" s="196">
        <f t="shared" si="41"/>
        <v>0</v>
      </c>
      <c r="Q230" s="196">
        <v>0.01257</v>
      </c>
      <c r="R230" s="196">
        <f t="shared" si="42"/>
        <v>0.38966999999999996</v>
      </c>
      <c r="S230" s="196">
        <v>0</v>
      </c>
      <c r="T230" s="197">
        <f t="shared" si="43"/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98" t="s">
        <v>340</v>
      </c>
      <c r="AT230" s="198" t="s">
        <v>138</v>
      </c>
      <c r="AU230" s="198" t="s">
        <v>84</v>
      </c>
      <c r="AY230" s="16" t="s">
        <v>134</v>
      </c>
      <c r="BE230" s="199">
        <f t="shared" si="44"/>
        <v>0</v>
      </c>
      <c r="BF230" s="199">
        <f t="shared" si="45"/>
        <v>0</v>
      </c>
      <c r="BG230" s="199">
        <f t="shared" si="46"/>
        <v>0</v>
      </c>
      <c r="BH230" s="199">
        <f t="shared" si="47"/>
        <v>0</v>
      </c>
      <c r="BI230" s="199">
        <f t="shared" si="48"/>
        <v>0</v>
      </c>
      <c r="BJ230" s="16" t="s">
        <v>82</v>
      </c>
      <c r="BK230" s="199">
        <f t="shared" si="49"/>
        <v>0</v>
      </c>
      <c r="BL230" s="16" t="s">
        <v>340</v>
      </c>
      <c r="BM230" s="198" t="s">
        <v>898</v>
      </c>
    </row>
    <row r="231" spans="1:65" s="2" customFormat="1" ht="21.75" customHeight="1">
      <c r="A231" s="33"/>
      <c r="B231" s="34"/>
      <c r="C231" s="186" t="s">
        <v>492</v>
      </c>
      <c r="D231" s="186" t="s">
        <v>138</v>
      </c>
      <c r="E231" s="187" t="s">
        <v>505</v>
      </c>
      <c r="F231" s="188" t="s">
        <v>506</v>
      </c>
      <c r="G231" s="189" t="s">
        <v>345</v>
      </c>
      <c r="H231" s="200"/>
      <c r="I231" s="191"/>
      <c r="J231" s="192">
        <f t="shared" si="40"/>
        <v>0</v>
      </c>
      <c r="K231" s="193"/>
      <c r="L231" s="38"/>
      <c r="M231" s="194" t="s">
        <v>1</v>
      </c>
      <c r="N231" s="195" t="s">
        <v>39</v>
      </c>
      <c r="O231" s="70"/>
      <c r="P231" s="196">
        <f t="shared" si="41"/>
        <v>0</v>
      </c>
      <c r="Q231" s="196">
        <v>0</v>
      </c>
      <c r="R231" s="196">
        <f t="shared" si="42"/>
        <v>0</v>
      </c>
      <c r="S231" s="196">
        <v>0</v>
      </c>
      <c r="T231" s="197">
        <f t="shared" si="43"/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98" t="s">
        <v>340</v>
      </c>
      <c r="AT231" s="198" t="s">
        <v>138</v>
      </c>
      <c r="AU231" s="198" t="s">
        <v>84</v>
      </c>
      <c r="AY231" s="16" t="s">
        <v>134</v>
      </c>
      <c r="BE231" s="199">
        <f t="shared" si="44"/>
        <v>0</v>
      </c>
      <c r="BF231" s="199">
        <f t="shared" si="45"/>
        <v>0</v>
      </c>
      <c r="BG231" s="199">
        <f t="shared" si="46"/>
        <v>0</v>
      </c>
      <c r="BH231" s="199">
        <f t="shared" si="47"/>
        <v>0</v>
      </c>
      <c r="BI231" s="199">
        <f t="shared" si="48"/>
        <v>0</v>
      </c>
      <c r="BJ231" s="16" t="s">
        <v>82</v>
      </c>
      <c r="BK231" s="199">
        <f t="shared" si="49"/>
        <v>0</v>
      </c>
      <c r="BL231" s="16" t="s">
        <v>340</v>
      </c>
      <c r="BM231" s="198" t="s">
        <v>899</v>
      </c>
    </row>
    <row r="232" spans="2:63" s="12" customFormat="1" ht="22.8" customHeight="1">
      <c r="B232" s="170"/>
      <c r="C232" s="171"/>
      <c r="D232" s="172" t="s">
        <v>73</v>
      </c>
      <c r="E232" s="184" t="s">
        <v>526</v>
      </c>
      <c r="F232" s="184" t="s">
        <v>527</v>
      </c>
      <c r="G232" s="171"/>
      <c r="H232" s="171"/>
      <c r="I232" s="174"/>
      <c r="J232" s="185">
        <f>BK232</f>
        <v>0</v>
      </c>
      <c r="K232" s="171"/>
      <c r="L232" s="176"/>
      <c r="M232" s="177"/>
      <c r="N232" s="178"/>
      <c r="O232" s="178"/>
      <c r="P232" s="179">
        <f>SUM(P233:P250)</f>
        <v>0</v>
      </c>
      <c r="Q232" s="178"/>
      <c r="R232" s="179">
        <f>SUM(R233:R250)</f>
        <v>2.1740079</v>
      </c>
      <c r="S232" s="178"/>
      <c r="T232" s="180">
        <f>SUM(T233:T250)</f>
        <v>2.1064206999999997</v>
      </c>
      <c r="AR232" s="181" t="s">
        <v>84</v>
      </c>
      <c r="AT232" s="182" t="s">
        <v>73</v>
      </c>
      <c r="AU232" s="182" t="s">
        <v>82</v>
      </c>
      <c r="AY232" s="181" t="s">
        <v>134</v>
      </c>
      <c r="BK232" s="183">
        <f>SUM(BK233:BK250)</f>
        <v>0</v>
      </c>
    </row>
    <row r="233" spans="1:65" s="2" customFormat="1" ht="16.5" customHeight="1">
      <c r="A233" s="33"/>
      <c r="B233" s="34"/>
      <c r="C233" s="186" t="s">
        <v>149</v>
      </c>
      <c r="D233" s="186" t="s">
        <v>138</v>
      </c>
      <c r="E233" s="187" t="s">
        <v>529</v>
      </c>
      <c r="F233" s="188" t="s">
        <v>530</v>
      </c>
      <c r="G233" s="189" t="s">
        <v>162</v>
      </c>
      <c r="H233" s="190">
        <v>600</v>
      </c>
      <c r="I233" s="191"/>
      <c r="J233" s="192">
        <f aca="true" t="shared" si="50" ref="J233:J250">ROUND(I233*H233,2)</f>
        <v>0</v>
      </c>
      <c r="K233" s="193"/>
      <c r="L233" s="38"/>
      <c r="M233" s="194" t="s">
        <v>1</v>
      </c>
      <c r="N233" s="195" t="s">
        <v>39</v>
      </c>
      <c r="O233" s="70"/>
      <c r="P233" s="196">
        <f aca="true" t="shared" si="51" ref="P233:P250">O233*H233</f>
        <v>0</v>
      </c>
      <c r="Q233" s="196">
        <v>0</v>
      </c>
      <c r="R233" s="196">
        <f aca="true" t="shared" si="52" ref="R233:R250">Q233*H233</f>
        <v>0</v>
      </c>
      <c r="S233" s="196">
        <v>0.00312</v>
      </c>
      <c r="T233" s="197">
        <f aca="true" t="shared" si="53" ref="T233:T250">S233*H233</f>
        <v>1.8719999999999999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98" t="s">
        <v>340</v>
      </c>
      <c r="AT233" s="198" t="s">
        <v>138</v>
      </c>
      <c r="AU233" s="198" t="s">
        <v>84</v>
      </c>
      <c r="AY233" s="16" t="s">
        <v>134</v>
      </c>
      <c r="BE233" s="199">
        <f aca="true" t="shared" si="54" ref="BE233:BE250">IF(N233="základní",J233,0)</f>
        <v>0</v>
      </c>
      <c r="BF233" s="199">
        <f aca="true" t="shared" si="55" ref="BF233:BF250">IF(N233="snížená",J233,0)</f>
        <v>0</v>
      </c>
      <c r="BG233" s="199">
        <f aca="true" t="shared" si="56" ref="BG233:BG250">IF(N233="zákl. přenesená",J233,0)</f>
        <v>0</v>
      </c>
      <c r="BH233" s="199">
        <f aca="true" t="shared" si="57" ref="BH233:BH250">IF(N233="sníž. přenesená",J233,0)</f>
        <v>0</v>
      </c>
      <c r="BI233" s="199">
        <f aca="true" t="shared" si="58" ref="BI233:BI250">IF(N233="nulová",J233,0)</f>
        <v>0</v>
      </c>
      <c r="BJ233" s="16" t="s">
        <v>82</v>
      </c>
      <c r="BK233" s="199">
        <f aca="true" t="shared" si="59" ref="BK233:BK250">ROUND(I233*H233,2)</f>
        <v>0</v>
      </c>
      <c r="BL233" s="16" t="s">
        <v>340</v>
      </c>
      <c r="BM233" s="198" t="s">
        <v>900</v>
      </c>
    </row>
    <row r="234" spans="1:65" s="2" customFormat="1" ht="16.5" customHeight="1">
      <c r="A234" s="33"/>
      <c r="B234" s="34"/>
      <c r="C234" s="186" t="s">
        <v>514</v>
      </c>
      <c r="D234" s="186" t="s">
        <v>138</v>
      </c>
      <c r="E234" s="187" t="s">
        <v>533</v>
      </c>
      <c r="F234" s="188" t="s">
        <v>534</v>
      </c>
      <c r="G234" s="189" t="s">
        <v>152</v>
      </c>
      <c r="H234" s="190">
        <v>44.62</v>
      </c>
      <c r="I234" s="191"/>
      <c r="J234" s="192">
        <f t="shared" si="50"/>
        <v>0</v>
      </c>
      <c r="K234" s="193"/>
      <c r="L234" s="38"/>
      <c r="M234" s="194" t="s">
        <v>1</v>
      </c>
      <c r="N234" s="195" t="s">
        <v>39</v>
      </c>
      <c r="O234" s="70"/>
      <c r="P234" s="196">
        <f t="shared" si="51"/>
        <v>0</v>
      </c>
      <c r="Q234" s="196">
        <v>0</v>
      </c>
      <c r="R234" s="196">
        <f t="shared" si="52"/>
        <v>0</v>
      </c>
      <c r="S234" s="196">
        <v>0.00187</v>
      </c>
      <c r="T234" s="197">
        <f t="shared" si="53"/>
        <v>0.0834394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98" t="s">
        <v>340</v>
      </c>
      <c r="AT234" s="198" t="s">
        <v>138</v>
      </c>
      <c r="AU234" s="198" t="s">
        <v>84</v>
      </c>
      <c r="AY234" s="16" t="s">
        <v>134</v>
      </c>
      <c r="BE234" s="199">
        <f t="shared" si="54"/>
        <v>0</v>
      </c>
      <c r="BF234" s="199">
        <f t="shared" si="55"/>
        <v>0</v>
      </c>
      <c r="BG234" s="199">
        <f t="shared" si="56"/>
        <v>0</v>
      </c>
      <c r="BH234" s="199">
        <f t="shared" si="57"/>
        <v>0</v>
      </c>
      <c r="BI234" s="199">
        <f t="shared" si="58"/>
        <v>0</v>
      </c>
      <c r="BJ234" s="16" t="s">
        <v>82</v>
      </c>
      <c r="BK234" s="199">
        <f t="shared" si="59"/>
        <v>0</v>
      </c>
      <c r="BL234" s="16" t="s">
        <v>340</v>
      </c>
      <c r="BM234" s="198" t="s">
        <v>901</v>
      </c>
    </row>
    <row r="235" spans="1:65" s="2" customFormat="1" ht="16.5" customHeight="1">
      <c r="A235" s="33"/>
      <c r="B235" s="34"/>
      <c r="C235" s="186" t="s">
        <v>518</v>
      </c>
      <c r="D235" s="186" t="s">
        <v>138</v>
      </c>
      <c r="E235" s="187" t="s">
        <v>537</v>
      </c>
      <c r="F235" s="188" t="s">
        <v>538</v>
      </c>
      <c r="G235" s="189" t="s">
        <v>152</v>
      </c>
      <c r="H235" s="190">
        <v>38.89</v>
      </c>
      <c r="I235" s="191"/>
      <c r="J235" s="192">
        <f t="shared" si="50"/>
        <v>0</v>
      </c>
      <c r="K235" s="193"/>
      <c r="L235" s="38"/>
      <c r="M235" s="194" t="s">
        <v>1</v>
      </c>
      <c r="N235" s="195" t="s">
        <v>39</v>
      </c>
      <c r="O235" s="70"/>
      <c r="P235" s="196">
        <f t="shared" si="51"/>
        <v>0</v>
      </c>
      <c r="Q235" s="196">
        <v>0</v>
      </c>
      <c r="R235" s="196">
        <f t="shared" si="52"/>
        <v>0</v>
      </c>
      <c r="S235" s="196">
        <v>0.00187</v>
      </c>
      <c r="T235" s="197">
        <f t="shared" si="53"/>
        <v>0.07272429999999999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98" t="s">
        <v>340</v>
      </c>
      <c r="AT235" s="198" t="s">
        <v>138</v>
      </c>
      <c r="AU235" s="198" t="s">
        <v>84</v>
      </c>
      <c r="AY235" s="16" t="s">
        <v>134</v>
      </c>
      <c r="BE235" s="199">
        <f t="shared" si="54"/>
        <v>0</v>
      </c>
      <c r="BF235" s="199">
        <f t="shared" si="55"/>
        <v>0</v>
      </c>
      <c r="BG235" s="199">
        <f t="shared" si="56"/>
        <v>0</v>
      </c>
      <c r="BH235" s="199">
        <f t="shared" si="57"/>
        <v>0</v>
      </c>
      <c r="BI235" s="199">
        <f t="shared" si="58"/>
        <v>0</v>
      </c>
      <c r="BJ235" s="16" t="s">
        <v>82</v>
      </c>
      <c r="BK235" s="199">
        <f t="shared" si="59"/>
        <v>0</v>
      </c>
      <c r="BL235" s="16" t="s">
        <v>340</v>
      </c>
      <c r="BM235" s="198" t="s">
        <v>902</v>
      </c>
    </row>
    <row r="236" spans="1:65" s="2" customFormat="1" ht="16.5" customHeight="1">
      <c r="A236" s="33"/>
      <c r="B236" s="34"/>
      <c r="C236" s="186" t="s">
        <v>510</v>
      </c>
      <c r="D236" s="186" t="s">
        <v>138</v>
      </c>
      <c r="E236" s="187" t="s">
        <v>541</v>
      </c>
      <c r="F236" s="188" t="s">
        <v>542</v>
      </c>
      <c r="G236" s="189" t="s">
        <v>152</v>
      </c>
      <c r="H236" s="190">
        <v>15.9</v>
      </c>
      <c r="I236" s="191"/>
      <c r="J236" s="192">
        <f t="shared" si="50"/>
        <v>0</v>
      </c>
      <c r="K236" s="193"/>
      <c r="L236" s="38"/>
      <c r="M236" s="194" t="s">
        <v>1</v>
      </c>
      <c r="N236" s="195" t="s">
        <v>39</v>
      </c>
      <c r="O236" s="70"/>
      <c r="P236" s="196">
        <f t="shared" si="51"/>
        <v>0</v>
      </c>
      <c r="Q236" s="196">
        <v>0</v>
      </c>
      <c r="R236" s="196">
        <f t="shared" si="52"/>
        <v>0</v>
      </c>
      <c r="S236" s="196">
        <v>0.00348</v>
      </c>
      <c r="T236" s="197">
        <f t="shared" si="53"/>
        <v>0.055332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98" t="s">
        <v>340</v>
      </c>
      <c r="AT236" s="198" t="s">
        <v>138</v>
      </c>
      <c r="AU236" s="198" t="s">
        <v>84</v>
      </c>
      <c r="AY236" s="16" t="s">
        <v>134</v>
      </c>
      <c r="BE236" s="199">
        <f t="shared" si="54"/>
        <v>0</v>
      </c>
      <c r="BF236" s="199">
        <f t="shared" si="55"/>
        <v>0</v>
      </c>
      <c r="BG236" s="199">
        <f t="shared" si="56"/>
        <v>0</v>
      </c>
      <c r="BH236" s="199">
        <f t="shared" si="57"/>
        <v>0</v>
      </c>
      <c r="BI236" s="199">
        <f t="shared" si="58"/>
        <v>0</v>
      </c>
      <c r="BJ236" s="16" t="s">
        <v>82</v>
      </c>
      <c r="BK236" s="199">
        <f t="shared" si="59"/>
        <v>0</v>
      </c>
      <c r="BL236" s="16" t="s">
        <v>340</v>
      </c>
      <c r="BM236" s="198" t="s">
        <v>903</v>
      </c>
    </row>
    <row r="237" spans="1:65" s="2" customFormat="1" ht="16.5" customHeight="1">
      <c r="A237" s="33"/>
      <c r="B237" s="34"/>
      <c r="C237" s="186" t="s">
        <v>522</v>
      </c>
      <c r="D237" s="186" t="s">
        <v>138</v>
      </c>
      <c r="E237" s="187" t="s">
        <v>545</v>
      </c>
      <c r="F237" s="188" t="s">
        <v>546</v>
      </c>
      <c r="G237" s="189" t="s">
        <v>152</v>
      </c>
      <c r="H237" s="190">
        <v>13.1</v>
      </c>
      <c r="I237" s="191"/>
      <c r="J237" s="192">
        <f t="shared" si="50"/>
        <v>0</v>
      </c>
      <c r="K237" s="193"/>
      <c r="L237" s="38"/>
      <c r="M237" s="194" t="s">
        <v>1</v>
      </c>
      <c r="N237" s="195" t="s">
        <v>39</v>
      </c>
      <c r="O237" s="70"/>
      <c r="P237" s="196">
        <f t="shared" si="51"/>
        <v>0</v>
      </c>
      <c r="Q237" s="196">
        <v>0</v>
      </c>
      <c r="R237" s="196">
        <f t="shared" si="52"/>
        <v>0</v>
      </c>
      <c r="S237" s="196">
        <v>0.00175</v>
      </c>
      <c r="T237" s="197">
        <f t="shared" si="53"/>
        <v>0.022925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98" t="s">
        <v>340</v>
      </c>
      <c r="AT237" s="198" t="s">
        <v>138</v>
      </c>
      <c r="AU237" s="198" t="s">
        <v>84</v>
      </c>
      <c r="AY237" s="16" t="s">
        <v>134</v>
      </c>
      <c r="BE237" s="199">
        <f t="shared" si="54"/>
        <v>0</v>
      </c>
      <c r="BF237" s="199">
        <f t="shared" si="55"/>
        <v>0</v>
      </c>
      <c r="BG237" s="199">
        <f t="shared" si="56"/>
        <v>0</v>
      </c>
      <c r="BH237" s="199">
        <f t="shared" si="57"/>
        <v>0</v>
      </c>
      <c r="BI237" s="199">
        <f t="shared" si="58"/>
        <v>0</v>
      </c>
      <c r="BJ237" s="16" t="s">
        <v>82</v>
      </c>
      <c r="BK237" s="199">
        <f t="shared" si="59"/>
        <v>0</v>
      </c>
      <c r="BL237" s="16" t="s">
        <v>340</v>
      </c>
      <c r="BM237" s="198" t="s">
        <v>904</v>
      </c>
    </row>
    <row r="238" spans="1:65" s="2" customFormat="1" ht="21.75" customHeight="1">
      <c r="A238" s="33"/>
      <c r="B238" s="34"/>
      <c r="C238" s="186" t="s">
        <v>158</v>
      </c>
      <c r="D238" s="186" t="s">
        <v>138</v>
      </c>
      <c r="E238" s="187" t="s">
        <v>549</v>
      </c>
      <c r="F238" s="188" t="s">
        <v>550</v>
      </c>
      <c r="G238" s="189" t="s">
        <v>152</v>
      </c>
      <c r="H238" s="190">
        <v>13.1</v>
      </c>
      <c r="I238" s="191"/>
      <c r="J238" s="192">
        <f t="shared" si="50"/>
        <v>0</v>
      </c>
      <c r="K238" s="193"/>
      <c r="L238" s="38"/>
      <c r="M238" s="194" t="s">
        <v>1</v>
      </c>
      <c r="N238" s="195" t="s">
        <v>39</v>
      </c>
      <c r="O238" s="70"/>
      <c r="P238" s="196">
        <f t="shared" si="51"/>
        <v>0</v>
      </c>
      <c r="Q238" s="196">
        <v>0.00034</v>
      </c>
      <c r="R238" s="196">
        <f t="shared" si="52"/>
        <v>0.0044540000000000005</v>
      </c>
      <c r="S238" s="196">
        <v>0</v>
      </c>
      <c r="T238" s="197">
        <f t="shared" si="53"/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98" t="s">
        <v>340</v>
      </c>
      <c r="AT238" s="198" t="s">
        <v>138</v>
      </c>
      <c r="AU238" s="198" t="s">
        <v>84</v>
      </c>
      <c r="AY238" s="16" t="s">
        <v>134</v>
      </c>
      <c r="BE238" s="199">
        <f t="shared" si="54"/>
        <v>0</v>
      </c>
      <c r="BF238" s="199">
        <f t="shared" si="55"/>
        <v>0</v>
      </c>
      <c r="BG238" s="199">
        <f t="shared" si="56"/>
        <v>0</v>
      </c>
      <c r="BH238" s="199">
        <f t="shared" si="57"/>
        <v>0</v>
      </c>
      <c r="BI238" s="199">
        <f t="shared" si="58"/>
        <v>0</v>
      </c>
      <c r="BJ238" s="16" t="s">
        <v>82</v>
      </c>
      <c r="BK238" s="199">
        <f t="shared" si="59"/>
        <v>0</v>
      </c>
      <c r="BL238" s="16" t="s">
        <v>340</v>
      </c>
      <c r="BM238" s="198" t="s">
        <v>905</v>
      </c>
    </row>
    <row r="239" spans="1:65" s="2" customFormat="1" ht="21.75" customHeight="1">
      <c r="A239" s="33"/>
      <c r="B239" s="34"/>
      <c r="C239" s="186" t="s">
        <v>371</v>
      </c>
      <c r="D239" s="186" t="s">
        <v>138</v>
      </c>
      <c r="E239" s="187" t="s">
        <v>553</v>
      </c>
      <c r="F239" s="188" t="s">
        <v>554</v>
      </c>
      <c r="G239" s="189" t="s">
        <v>162</v>
      </c>
      <c r="H239" s="190">
        <v>600</v>
      </c>
      <c r="I239" s="191"/>
      <c r="J239" s="192">
        <f t="shared" si="50"/>
        <v>0</v>
      </c>
      <c r="K239" s="193"/>
      <c r="L239" s="38"/>
      <c r="M239" s="194" t="s">
        <v>1</v>
      </c>
      <c r="N239" s="195" t="s">
        <v>39</v>
      </c>
      <c r="O239" s="70"/>
      <c r="P239" s="196">
        <f t="shared" si="51"/>
        <v>0</v>
      </c>
      <c r="Q239" s="196">
        <v>0.00263</v>
      </c>
      <c r="R239" s="196">
        <f t="shared" si="52"/>
        <v>1.578</v>
      </c>
      <c r="S239" s="196">
        <v>0</v>
      </c>
      <c r="T239" s="197">
        <f t="shared" si="53"/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98" t="s">
        <v>340</v>
      </c>
      <c r="AT239" s="198" t="s">
        <v>138</v>
      </c>
      <c r="AU239" s="198" t="s">
        <v>84</v>
      </c>
      <c r="AY239" s="16" t="s">
        <v>134</v>
      </c>
      <c r="BE239" s="199">
        <f t="shared" si="54"/>
        <v>0</v>
      </c>
      <c r="BF239" s="199">
        <f t="shared" si="55"/>
        <v>0</v>
      </c>
      <c r="BG239" s="199">
        <f t="shared" si="56"/>
        <v>0</v>
      </c>
      <c r="BH239" s="199">
        <f t="shared" si="57"/>
        <v>0</v>
      </c>
      <c r="BI239" s="199">
        <f t="shared" si="58"/>
        <v>0</v>
      </c>
      <c r="BJ239" s="16" t="s">
        <v>82</v>
      </c>
      <c r="BK239" s="199">
        <f t="shared" si="59"/>
        <v>0</v>
      </c>
      <c r="BL239" s="16" t="s">
        <v>340</v>
      </c>
      <c r="BM239" s="198" t="s">
        <v>906</v>
      </c>
    </row>
    <row r="240" spans="1:65" s="2" customFormat="1" ht="33" customHeight="1">
      <c r="A240" s="33"/>
      <c r="B240" s="34"/>
      <c r="C240" s="186" t="s">
        <v>383</v>
      </c>
      <c r="D240" s="186" t="s">
        <v>138</v>
      </c>
      <c r="E240" s="187" t="s">
        <v>557</v>
      </c>
      <c r="F240" s="188" t="s">
        <v>558</v>
      </c>
      <c r="G240" s="189" t="s">
        <v>141</v>
      </c>
      <c r="H240" s="190">
        <v>11</v>
      </c>
      <c r="I240" s="191"/>
      <c r="J240" s="192">
        <f t="shared" si="50"/>
        <v>0</v>
      </c>
      <c r="K240" s="193"/>
      <c r="L240" s="38"/>
      <c r="M240" s="194" t="s">
        <v>1</v>
      </c>
      <c r="N240" s="195" t="s">
        <v>39</v>
      </c>
      <c r="O240" s="70"/>
      <c r="P240" s="196">
        <f t="shared" si="51"/>
        <v>0</v>
      </c>
      <c r="Q240" s="196">
        <v>0.00366</v>
      </c>
      <c r="R240" s="196">
        <f t="shared" si="52"/>
        <v>0.040260000000000004</v>
      </c>
      <c r="S240" s="196">
        <v>0</v>
      </c>
      <c r="T240" s="197">
        <f t="shared" si="53"/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98" t="s">
        <v>340</v>
      </c>
      <c r="AT240" s="198" t="s">
        <v>138</v>
      </c>
      <c r="AU240" s="198" t="s">
        <v>84</v>
      </c>
      <c r="AY240" s="16" t="s">
        <v>134</v>
      </c>
      <c r="BE240" s="199">
        <f t="shared" si="54"/>
        <v>0</v>
      </c>
      <c r="BF240" s="199">
        <f t="shared" si="55"/>
        <v>0</v>
      </c>
      <c r="BG240" s="199">
        <f t="shared" si="56"/>
        <v>0</v>
      </c>
      <c r="BH240" s="199">
        <f t="shared" si="57"/>
        <v>0</v>
      </c>
      <c r="BI240" s="199">
        <f t="shared" si="58"/>
        <v>0</v>
      </c>
      <c r="BJ240" s="16" t="s">
        <v>82</v>
      </c>
      <c r="BK240" s="199">
        <f t="shared" si="59"/>
        <v>0</v>
      </c>
      <c r="BL240" s="16" t="s">
        <v>340</v>
      </c>
      <c r="BM240" s="198" t="s">
        <v>907</v>
      </c>
    </row>
    <row r="241" spans="1:65" s="2" customFormat="1" ht="21.75" customHeight="1">
      <c r="A241" s="33"/>
      <c r="B241" s="34"/>
      <c r="C241" s="186" t="s">
        <v>402</v>
      </c>
      <c r="D241" s="186" t="s">
        <v>138</v>
      </c>
      <c r="E241" s="187" t="s">
        <v>561</v>
      </c>
      <c r="F241" s="188" t="s">
        <v>562</v>
      </c>
      <c r="G241" s="189" t="s">
        <v>152</v>
      </c>
      <c r="H241" s="190">
        <v>44.62</v>
      </c>
      <c r="I241" s="191"/>
      <c r="J241" s="192">
        <f t="shared" si="50"/>
        <v>0</v>
      </c>
      <c r="K241" s="193"/>
      <c r="L241" s="38"/>
      <c r="M241" s="194" t="s">
        <v>1</v>
      </c>
      <c r="N241" s="195" t="s">
        <v>39</v>
      </c>
      <c r="O241" s="70"/>
      <c r="P241" s="196">
        <f t="shared" si="51"/>
        <v>0</v>
      </c>
      <c r="Q241" s="196">
        <v>0.00137</v>
      </c>
      <c r="R241" s="196">
        <f t="shared" si="52"/>
        <v>0.06112939999999999</v>
      </c>
      <c r="S241" s="196">
        <v>0</v>
      </c>
      <c r="T241" s="197">
        <f t="shared" si="53"/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98" t="s">
        <v>340</v>
      </c>
      <c r="AT241" s="198" t="s">
        <v>138</v>
      </c>
      <c r="AU241" s="198" t="s">
        <v>84</v>
      </c>
      <c r="AY241" s="16" t="s">
        <v>134</v>
      </c>
      <c r="BE241" s="199">
        <f t="shared" si="54"/>
        <v>0</v>
      </c>
      <c r="BF241" s="199">
        <f t="shared" si="55"/>
        <v>0</v>
      </c>
      <c r="BG241" s="199">
        <f t="shared" si="56"/>
        <v>0</v>
      </c>
      <c r="BH241" s="199">
        <f t="shared" si="57"/>
        <v>0</v>
      </c>
      <c r="BI241" s="199">
        <f t="shared" si="58"/>
        <v>0</v>
      </c>
      <c r="BJ241" s="16" t="s">
        <v>82</v>
      </c>
      <c r="BK241" s="199">
        <f t="shared" si="59"/>
        <v>0</v>
      </c>
      <c r="BL241" s="16" t="s">
        <v>340</v>
      </c>
      <c r="BM241" s="198" t="s">
        <v>908</v>
      </c>
    </row>
    <row r="242" spans="1:65" s="2" customFormat="1" ht="21.75" customHeight="1">
      <c r="A242" s="33"/>
      <c r="B242" s="34"/>
      <c r="C242" s="186" t="s">
        <v>375</v>
      </c>
      <c r="D242" s="186" t="s">
        <v>138</v>
      </c>
      <c r="E242" s="187" t="s">
        <v>565</v>
      </c>
      <c r="F242" s="188" t="s">
        <v>909</v>
      </c>
      <c r="G242" s="189" t="s">
        <v>152</v>
      </c>
      <c r="H242" s="190">
        <v>38.89</v>
      </c>
      <c r="I242" s="191"/>
      <c r="J242" s="192">
        <f t="shared" si="50"/>
        <v>0</v>
      </c>
      <c r="K242" s="193"/>
      <c r="L242" s="38"/>
      <c r="M242" s="194" t="s">
        <v>1</v>
      </c>
      <c r="N242" s="195" t="s">
        <v>39</v>
      </c>
      <c r="O242" s="70"/>
      <c r="P242" s="196">
        <f t="shared" si="51"/>
        <v>0</v>
      </c>
      <c r="Q242" s="196">
        <v>0.00174</v>
      </c>
      <c r="R242" s="196">
        <f t="shared" si="52"/>
        <v>0.0676686</v>
      </c>
      <c r="S242" s="196">
        <v>0</v>
      </c>
      <c r="T242" s="197">
        <f t="shared" si="53"/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98" t="s">
        <v>340</v>
      </c>
      <c r="AT242" s="198" t="s">
        <v>138</v>
      </c>
      <c r="AU242" s="198" t="s">
        <v>84</v>
      </c>
      <c r="AY242" s="16" t="s">
        <v>134</v>
      </c>
      <c r="BE242" s="199">
        <f t="shared" si="54"/>
        <v>0</v>
      </c>
      <c r="BF242" s="199">
        <f t="shared" si="55"/>
        <v>0</v>
      </c>
      <c r="BG242" s="199">
        <f t="shared" si="56"/>
        <v>0</v>
      </c>
      <c r="BH242" s="199">
        <f t="shared" si="57"/>
        <v>0</v>
      </c>
      <c r="BI242" s="199">
        <f t="shared" si="58"/>
        <v>0</v>
      </c>
      <c r="BJ242" s="16" t="s">
        <v>82</v>
      </c>
      <c r="BK242" s="199">
        <f t="shared" si="59"/>
        <v>0</v>
      </c>
      <c r="BL242" s="16" t="s">
        <v>340</v>
      </c>
      <c r="BM242" s="198" t="s">
        <v>910</v>
      </c>
    </row>
    <row r="243" spans="1:65" s="2" customFormat="1" ht="21.75" customHeight="1">
      <c r="A243" s="33"/>
      <c r="B243" s="34"/>
      <c r="C243" s="186" t="s">
        <v>379</v>
      </c>
      <c r="D243" s="186" t="s">
        <v>138</v>
      </c>
      <c r="E243" s="187" t="s">
        <v>569</v>
      </c>
      <c r="F243" s="188" t="s">
        <v>911</v>
      </c>
      <c r="G243" s="189" t="s">
        <v>152</v>
      </c>
      <c r="H243" s="190">
        <v>15.9</v>
      </c>
      <c r="I243" s="191"/>
      <c r="J243" s="192">
        <f t="shared" si="50"/>
        <v>0</v>
      </c>
      <c r="K243" s="193"/>
      <c r="L243" s="38"/>
      <c r="M243" s="194" t="s">
        <v>1</v>
      </c>
      <c r="N243" s="195" t="s">
        <v>39</v>
      </c>
      <c r="O243" s="70"/>
      <c r="P243" s="196">
        <f t="shared" si="51"/>
        <v>0</v>
      </c>
      <c r="Q243" s="196">
        <v>0.00149</v>
      </c>
      <c r="R243" s="196">
        <f t="shared" si="52"/>
        <v>0.023691</v>
      </c>
      <c r="S243" s="196">
        <v>0</v>
      </c>
      <c r="T243" s="197">
        <f t="shared" si="53"/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98" t="s">
        <v>340</v>
      </c>
      <c r="AT243" s="198" t="s">
        <v>138</v>
      </c>
      <c r="AU243" s="198" t="s">
        <v>84</v>
      </c>
      <c r="AY243" s="16" t="s">
        <v>134</v>
      </c>
      <c r="BE243" s="199">
        <f t="shared" si="54"/>
        <v>0</v>
      </c>
      <c r="BF243" s="199">
        <f t="shared" si="55"/>
        <v>0</v>
      </c>
      <c r="BG243" s="199">
        <f t="shared" si="56"/>
        <v>0</v>
      </c>
      <c r="BH243" s="199">
        <f t="shared" si="57"/>
        <v>0</v>
      </c>
      <c r="BI243" s="199">
        <f t="shared" si="58"/>
        <v>0</v>
      </c>
      <c r="BJ243" s="16" t="s">
        <v>82</v>
      </c>
      <c r="BK243" s="199">
        <f t="shared" si="59"/>
        <v>0</v>
      </c>
      <c r="BL243" s="16" t="s">
        <v>340</v>
      </c>
      <c r="BM243" s="198" t="s">
        <v>912</v>
      </c>
    </row>
    <row r="244" spans="1:65" s="2" customFormat="1" ht="21.75" customHeight="1">
      <c r="A244" s="33"/>
      <c r="B244" s="34"/>
      <c r="C244" s="186" t="s">
        <v>387</v>
      </c>
      <c r="D244" s="186" t="s">
        <v>138</v>
      </c>
      <c r="E244" s="187" t="s">
        <v>577</v>
      </c>
      <c r="F244" s="188" t="s">
        <v>578</v>
      </c>
      <c r="G244" s="189" t="s">
        <v>152</v>
      </c>
      <c r="H244" s="190">
        <v>104.53</v>
      </c>
      <c r="I244" s="191"/>
      <c r="J244" s="192">
        <f t="shared" si="50"/>
        <v>0</v>
      </c>
      <c r="K244" s="193"/>
      <c r="L244" s="38"/>
      <c r="M244" s="194" t="s">
        <v>1</v>
      </c>
      <c r="N244" s="195" t="s">
        <v>39</v>
      </c>
      <c r="O244" s="70"/>
      <c r="P244" s="196">
        <f t="shared" si="51"/>
        <v>0</v>
      </c>
      <c r="Q244" s="196">
        <v>0.00073</v>
      </c>
      <c r="R244" s="196">
        <f t="shared" si="52"/>
        <v>0.0763069</v>
      </c>
      <c r="S244" s="196">
        <v>0</v>
      </c>
      <c r="T244" s="197">
        <f t="shared" si="53"/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98" t="s">
        <v>340</v>
      </c>
      <c r="AT244" s="198" t="s">
        <v>138</v>
      </c>
      <c r="AU244" s="198" t="s">
        <v>84</v>
      </c>
      <c r="AY244" s="16" t="s">
        <v>134</v>
      </c>
      <c r="BE244" s="199">
        <f t="shared" si="54"/>
        <v>0</v>
      </c>
      <c r="BF244" s="199">
        <f t="shared" si="55"/>
        <v>0</v>
      </c>
      <c r="BG244" s="199">
        <f t="shared" si="56"/>
        <v>0</v>
      </c>
      <c r="BH244" s="199">
        <f t="shared" si="57"/>
        <v>0</v>
      </c>
      <c r="BI244" s="199">
        <f t="shared" si="58"/>
        <v>0</v>
      </c>
      <c r="BJ244" s="16" t="s">
        <v>82</v>
      </c>
      <c r="BK244" s="199">
        <f t="shared" si="59"/>
        <v>0</v>
      </c>
      <c r="BL244" s="16" t="s">
        <v>340</v>
      </c>
      <c r="BM244" s="198" t="s">
        <v>913</v>
      </c>
    </row>
    <row r="245" spans="1:65" s="2" customFormat="1" ht="21.75" customHeight="1">
      <c r="A245" s="33"/>
      <c r="B245" s="34"/>
      <c r="C245" s="186" t="s">
        <v>406</v>
      </c>
      <c r="D245" s="186" t="s">
        <v>138</v>
      </c>
      <c r="E245" s="187" t="s">
        <v>585</v>
      </c>
      <c r="F245" s="188" t="s">
        <v>586</v>
      </c>
      <c r="G245" s="189" t="s">
        <v>152</v>
      </c>
      <c r="H245" s="190">
        <v>107</v>
      </c>
      <c r="I245" s="191"/>
      <c r="J245" s="192">
        <f t="shared" si="50"/>
        <v>0</v>
      </c>
      <c r="K245" s="193"/>
      <c r="L245" s="38"/>
      <c r="M245" s="194" t="s">
        <v>1</v>
      </c>
      <c r="N245" s="195" t="s">
        <v>39</v>
      </c>
      <c r="O245" s="70"/>
      <c r="P245" s="196">
        <f t="shared" si="51"/>
        <v>0</v>
      </c>
      <c r="Q245" s="196">
        <v>0.00283</v>
      </c>
      <c r="R245" s="196">
        <f t="shared" si="52"/>
        <v>0.30281</v>
      </c>
      <c r="S245" s="196">
        <v>0</v>
      </c>
      <c r="T245" s="197">
        <f t="shared" si="53"/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98" t="s">
        <v>340</v>
      </c>
      <c r="AT245" s="198" t="s">
        <v>138</v>
      </c>
      <c r="AU245" s="198" t="s">
        <v>84</v>
      </c>
      <c r="AY245" s="16" t="s">
        <v>134</v>
      </c>
      <c r="BE245" s="199">
        <f t="shared" si="54"/>
        <v>0</v>
      </c>
      <c r="BF245" s="199">
        <f t="shared" si="55"/>
        <v>0</v>
      </c>
      <c r="BG245" s="199">
        <f t="shared" si="56"/>
        <v>0</v>
      </c>
      <c r="BH245" s="199">
        <f t="shared" si="57"/>
        <v>0</v>
      </c>
      <c r="BI245" s="199">
        <f t="shared" si="58"/>
        <v>0</v>
      </c>
      <c r="BJ245" s="16" t="s">
        <v>82</v>
      </c>
      <c r="BK245" s="199">
        <f t="shared" si="59"/>
        <v>0</v>
      </c>
      <c r="BL245" s="16" t="s">
        <v>340</v>
      </c>
      <c r="BM245" s="198" t="s">
        <v>914</v>
      </c>
    </row>
    <row r="246" spans="1:65" s="2" customFormat="1" ht="21.75" customHeight="1">
      <c r="A246" s="33"/>
      <c r="B246" s="34"/>
      <c r="C246" s="186" t="s">
        <v>205</v>
      </c>
      <c r="D246" s="186" t="s">
        <v>138</v>
      </c>
      <c r="E246" s="187" t="s">
        <v>589</v>
      </c>
      <c r="F246" s="188" t="s">
        <v>915</v>
      </c>
      <c r="G246" s="189" t="s">
        <v>152</v>
      </c>
      <c r="H246" s="190">
        <v>6.55</v>
      </c>
      <c r="I246" s="191"/>
      <c r="J246" s="192">
        <f t="shared" si="50"/>
        <v>0</v>
      </c>
      <c r="K246" s="193"/>
      <c r="L246" s="38"/>
      <c r="M246" s="194" t="s">
        <v>1</v>
      </c>
      <c r="N246" s="195" t="s">
        <v>39</v>
      </c>
      <c r="O246" s="70"/>
      <c r="P246" s="196">
        <f t="shared" si="51"/>
        <v>0</v>
      </c>
      <c r="Q246" s="196">
        <v>0.00059</v>
      </c>
      <c r="R246" s="196">
        <f t="shared" si="52"/>
        <v>0.0038645</v>
      </c>
      <c r="S246" s="196">
        <v>0</v>
      </c>
      <c r="T246" s="197">
        <f t="shared" si="53"/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98" t="s">
        <v>340</v>
      </c>
      <c r="AT246" s="198" t="s">
        <v>138</v>
      </c>
      <c r="AU246" s="198" t="s">
        <v>84</v>
      </c>
      <c r="AY246" s="16" t="s">
        <v>134</v>
      </c>
      <c r="BE246" s="199">
        <f t="shared" si="54"/>
        <v>0</v>
      </c>
      <c r="BF246" s="199">
        <f t="shared" si="55"/>
        <v>0</v>
      </c>
      <c r="BG246" s="199">
        <f t="shared" si="56"/>
        <v>0</v>
      </c>
      <c r="BH246" s="199">
        <f t="shared" si="57"/>
        <v>0</v>
      </c>
      <c r="BI246" s="199">
        <f t="shared" si="58"/>
        <v>0</v>
      </c>
      <c r="BJ246" s="16" t="s">
        <v>82</v>
      </c>
      <c r="BK246" s="199">
        <f t="shared" si="59"/>
        <v>0</v>
      </c>
      <c r="BL246" s="16" t="s">
        <v>340</v>
      </c>
      <c r="BM246" s="198" t="s">
        <v>916</v>
      </c>
    </row>
    <row r="247" spans="1:65" s="2" customFormat="1" ht="21.75" customHeight="1">
      <c r="A247" s="33"/>
      <c r="B247" s="34"/>
      <c r="C247" s="186" t="s">
        <v>209</v>
      </c>
      <c r="D247" s="186" t="s">
        <v>138</v>
      </c>
      <c r="E247" s="187" t="s">
        <v>593</v>
      </c>
      <c r="F247" s="188" t="s">
        <v>917</v>
      </c>
      <c r="G247" s="189" t="s">
        <v>152</v>
      </c>
      <c r="H247" s="190">
        <v>1.35</v>
      </c>
      <c r="I247" s="191"/>
      <c r="J247" s="192">
        <f t="shared" si="50"/>
        <v>0</v>
      </c>
      <c r="K247" s="193"/>
      <c r="L247" s="38"/>
      <c r="M247" s="194" t="s">
        <v>1</v>
      </c>
      <c r="N247" s="195" t="s">
        <v>39</v>
      </c>
      <c r="O247" s="70"/>
      <c r="P247" s="196">
        <f t="shared" si="51"/>
        <v>0</v>
      </c>
      <c r="Q247" s="196">
        <v>0.00077</v>
      </c>
      <c r="R247" s="196">
        <f t="shared" si="52"/>
        <v>0.0010395</v>
      </c>
      <c r="S247" s="196">
        <v>0</v>
      </c>
      <c r="T247" s="197">
        <f t="shared" si="53"/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98" t="s">
        <v>340</v>
      </c>
      <c r="AT247" s="198" t="s">
        <v>138</v>
      </c>
      <c r="AU247" s="198" t="s">
        <v>84</v>
      </c>
      <c r="AY247" s="16" t="s">
        <v>134</v>
      </c>
      <c r="BE247" s="199">
        <f t="shared" si="54"/>
        <v>0</v>
      </c>
      <c r="BF247" s="199">
        <f t="shared" si="55"/>
        <v>0</v>
      </c>
      <c r="BG247" s="199">
        <f t="shared" si="56"/>
        <v>0</v>
      </c>
      <c r="BH247" s="199">
        <f t="shared" si="57"/>
        <v>0</v>
      </c>
      <c r="BI247" s="199">
        <f t="shared" si="58"/>
        <v>0</v>
      </c>
      <c r="BJ247" s="16" t="s">
        <v>82</v>
      </c>
      <c r="BK247" s="199">
        <f t="shared" si="59"/>
        <v>0</v>
      </c>
      <c r="BL247" s="16" t="s">
        <v>340</v>
      </c>
      <c r="BM247" s="198" t="s">
        <v>918</v>
      </c>
    </row>
    <row r="248" spans="1:65" s="2" customFormat="1" ht="21.75" customHeight="1">
      <c r="A248" s="33"/>
      <c r="B248" s="34"/>
      <c r="C248" s="186" t="s">
        <v>213</v>
      </c>
      <c r="D248" s="186" t="s">
        <v>138</v>
      </c>
      <c r="E248" s="187" t="s">
        <v>597</v>
      </c>
      <c r="F248" s="188" t="s">
        <v>919</v>
      </c>
      <c r="G248" s="189" t="s">
        <v>152</v>
      </c>
      <c r="H248" s="190">
        <v>5.2</v>
      </c>
      <c r="I248" s="191"/>
      <c r="J248" s="192">
        <f t="shared" si="50"/>
        <v>0</v>
      </c>
      <c r="K248" s="193"/>
      <c r="L248" s="38"/>
      <c r="M248" s="194" t="s">
        <v>1</v>
      </c>
      <c r="N248" s="195" t="s">
        <v>39</v>
      </c>
      <c r="O248" s="70"/>
      <c r="P248" s="196">
        <f t="shared" si="51"/>
        <v>0</v>
      </c>
      <c r="Q248" s="196">
        <v>0.00092</v>
      </c>
      <c r="R248" s="196">
        <f t="shared" si="52"/>
        <v>0.004784</v>
      </c>
      <c r="S248" s="196">
        <v>0</v>
      </c>
      <c r="T248" s="197">
        <f t="shared" si="53"/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98" t="s">
        <v>340</v>
      </c>
      <c r="AT248" s="198" t="s">
        <v>138</v>
      </c>
      <c r="AU248" s="198" t="s">
        <v>84</v>
      </c>
      <c r="AY248" s="16" t="s">
        <v>134</v>
      </c>
      <c r="BE248" s="199">
        <f t="shared" si="54"/>
        <v>0</v>
      </c>
      <c r="BF248" s="199">
        <f t="shared" si="55"/>
        <v>0</v>
      </c>
      <c r="BG248" s="199">
        <f t="shared" si="56"/>
        <v>0</v>
      </c>
      <c r="BH248" s="199">
        <f t="shared" si="57"/>
        <v>0</v>
      </c>
      <c r="BI248" s="199">
        <f t="shared" si="58"/>
        <v>0</v>
      </c>
      <c r="BJ248" s="16" t="s">
        <v>82</v>
      </c>
      <c r="BK248" s="199">
        <f t="shared" si="59"/>
        <v>0</v>
      </c>
      <c r="BL248" s="16" t="s">
        <v>340</v>
      </c>
      <c r="BM248" s="198" t="s">
        <v>920</v>
      </c>
    </row>
    <row r="249" spans="1:65" s="2" customFormat="1" ht="33" customHeight="1">
      <c r="A249" s="33"/>
      <c r="B249" s="34"/>
      <c r="C249" s="186" t="s">
        <v>217</v>
      </c>
      <c r="D249" s="186" t="s">
        <v>138</v>
      </c>
      <c r="E249" s="187" t="s">
        <v>600</v>
      </c>
      <c r="F249" s="188" t="s">
        <v>601</v>
      </c>
      <c r="G249" s="189" t="s">
        <v>141</v>
      </c>
      <c r="H249" s="190">
        <v>10</v>
      </c>
      <c r="I249" s="191"/>
      <c r="J249" s="192">
        <f t="shared" si="50"/>
        <v>0</v>
      </c>
      <c r="K249" s="193"/>
      <c r="L249" s="38"/>
      <c r="M249" s="194" t="s">
        <v>1</v>
      </c>
      <c r="N249" s="195" t="s">
        <v>39</v>
      </c>
      <c r="O249" s="70"/>
      <c r="P249" s="196">
        <f t="shared" si="51"/>
        <v>0</v>
      </c>
      <c r="Q249" s="196">
        <v>0.001</v>
      </c>
      <c r="R249" s="196">
        <f t="shared" si="52"/>
        <v>0.01</v>
      </c>
      <c r="S249" s="196">
        <v>0</v>
      </c>
      <c r="T249" s="197">
        <f t="shared" si="53"/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98" t="s">
        <v>340</v>
      </c>
      <c r="AT249" s="198" t="s">
        <v>138</v>
      </c>
      <c r="AU249" s="198" t="s">
        <v>84</v>
      </c>
      <c r="AY249" s="16" t="s">
        <v>134</v>
      </c>
      <c r="BE249" s="199">
        <f t="shared" si="54"/>
        <v>0</v>
      </c>
      <c r="BF249" s="199">
        <f t="shared" si="55"/>
        <v>0</v>
      </c>
      <c r="BG249" s="199">
        <f t="shared" si="56"/>
        <v>0</v>
      </c>
      <c r="BH249" s="199">
        <f t="shared" si="57"/>
        <v>0</v>
      </c>
      <c r="BI249" s="199">
        <f t="shared" si="58"/>
        <v>0</v>
      </c>
      <c r="BJ249" s="16" t="s">
        <v>82</v>
      </c>
      <c r="BK249" s="199">
        <f t="shared" si="59"/>
        <v>0</v>
      </c>
      <c r="BL249" s="16" t="s">
        <v>340</v>
      </c>
      <c r="BM249" s="198" t="s">
        <v>921</v>
      </c>
    </row>
    <row r="250" spans="1:65" s="2" customFormat="1" ht="21.75" customHeight="1">
      <c r="A250" s="33"/>
      <c r="B250" s="34"/>
      <c r="C250" s="186" t="s">
        <v>242</v>
      </c>
      <c r="D250" s="186" t="s">
        <v>138</v>
      </c>
      <c r="E250" s="187" t="s">
        <v>604</v>
      </c>
      <c r="F250" s="188" t="s">
        <v>605</v>
      </c>
      <c r="G250" s="189" t="s">
        <v>345</v>
      </c>
      <c r="H250" s="200"/>
      <c r="I250" s="191"/>
      <c r="J250" s="192">
        <f t="shared" si="50"/>
        <v>0</v>
      </c>
      <c r="K250" s="193"/>
      <c r="L250" s="38"/>
      <c r="M250" s="194" t="s">
        <v>1</v>
      </c>
      <c r="N250" s="195" t="s">
        <v>39</v>
      </c>
      <c r="O250" s="70"/>
      <c r="P250" s="196">
        <f t="shared" si="51"/>
        <v>0</v>
      </c>
      <c r="Q250" s="196">
        <v>0</v>
      </c>
      <c r="R250" s="196">
        <f t="shared" si="52"/>
        <v>0</v>
      </c>
      <c r="S250" s="196">
        <v>0</v>
      </c>
      <c r="T250" s="197">
        <f t="shared" si="53"/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98" t="s">
        <v>340</v>
      </c>
      <c r="AT250" s="198" t="s">
        <v>138</v>
      </c>
      <c r="AU250" s="198" t="s">
        <v>84</v>
      </c>
      <c r="AY250" s="16" t="s">
        <v>134</v>
      </c>
      <c r="BE250" s="199">
        <f t="shared" si="54"/>
        <v>0</v>
      </c>
      <c r="BF250" s="199">
        <f t="shared" si="55"/>
        <v>0</v>
      </c>
      <c r="BG250" s="199">
        <f t="shared" si="56"/>
        <v>0</v>
      </c>
      <c r="BH250" s="199">
        <f t="shared" si="57"/>
        <v>0</v>
      </c>
      <c r="BI250" s="199">
        <f t="shared" si="58"/>
        <v>0</v>
      </c>
      <c r="BJ250" s="16" t="s">
        <v>82</v>
      </c>
      <c r="BK250" s="199">
        <f t="shared" si="59"/>
        <v>0</v>
      </c>
      <c r="BL250" s="16" t="s">
        <v>340</v>
      </c>
      <c r="BM250" s="198" t="s">
        <v>922</v>
      </c>
    </row>
    <row r="251" spans="2:63" s="12" customFormat="1" ht="22.8" customHeight="1">
      <c r="B251" s="170"/>
      <c r="C251" s="171"/>
      <c r="D251" s="172" t="s">
        <v>73</v>
      </c>
      <c r="E251" s="184" t="s">
        <v>607</v>
      </c>
      <c r="F251" s="184" t="s">
        <v>608</v>
      </c>
      <c r="G251" s="171"/>
      <c r="H251" s="171"/>
      <c r="I251" s="174"/>
      <c r="J251" s="185">
        <f>BK251</f>
        <v>0</v>
      </c>
      <c r="K251" s="171"/>
      <c r="L251" s="176"/>
      <c r="M251" s="177"/>
      <c r="N251" s="178"/>
      <c r="O251" s="178"/>
      <c r="P251" s="179">
        <f>SUM(P252:P257)</f>
        <v>0</v>
      </c>
      <c r="Q251" s="178"/>
      <c r="R251" s="179">
        <f>SUM(R252:R257)</f>
        <v>0.5175000000000001</v>
      </c>
      <c r="S251" s="178"/>
      <c r="T251" s="180">
        <f>SUM(T252:T257)</f>
        <v>0</v>
      </c>
      <c r="AR251" s="181" t="s">
        <v>84</v>
      </c>
      <c r="AT251" s="182" t="s">
        <v>73</v>
      </c>
      <c r="AU251" s="182" t="s">
        <v>82</v>
      </c>
      <c r="AY251" s="181" t="s">
        <v>134</v>
      </c>
      <c r="BK251" s="183">
        <f>SUM(BK252:BK257)</f>
        <v>0</v>
      </c>
    </row>
    <row r="252" spans="1:65" s="2" customFormat="1" ht="33" customHeight="1">
      <c r="A252" s="33"/>
      <c r="B252" s="34"/>
      <c r="C252" s="186" t="s">
        <v>247</v>
      </c>
      <c r="D252" s="186" t="s">
        <v>138</v>
      </c>
      <c r="E252" s="187" t="s">
        <v>610</v>
      </c>
      <c r="F252" s="188" t="s">
        <v>611</v>
      </c>
      <c r="G252" s="189" t="s">
        <v>162</v>
      </c>
      <c r="H252" s="190">
        <v>600</v>
      </c>
      <c r="I252" s="191"/>
      <c r="J252" s="192">
        <f>ROUND(I252*H252,2)</f>
        <v>0</v>
      </c>
      <c r="K252" s="193"/>
      <c r="L252" s="38"/>
      <c r="M252" s="194" t="s">
        <v>1</v>
      </c>
      <c r="N252" s="195" t="s">
        <v>39</v>
      </c>
      <c r="O252" s="70"/>
      <c r="P252" s="196">
        <f>O252*H252</f>
        <v>0</v>
      </c>
      <c r="Q252" s="196">
        <v>0</v>
      </c>
      <c r="R252" s="196">
        <f>Q252*H252</f>
        <v>0</v>
      </c>
      <c r="S252" s="196">
        <v>0</v>
      </c>
      <c r="T252" s="197">
        <f>S252*H252</f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98" t="s">
        <v>340</v>
      </c>
      <c r="AT252" s="198" t="s">
        <v>138</v>
      </c>
      <c r="AU252" s="198" t="s">
        <v>84</v>
      </c>
      <c r="AY252" s="16" t="s">
        <v>134</v>
      </c>
      <c r="BE252" s="199">
        <f>IF(N252="základní",J252,0)</f>
        <v>0</v>
      </c>
      <c r="BF252" s="199">
        <f>IF(N252="snížená",J252,0)</f>
        <v>0</v>
      </c>
      <c r="BG252" s="199">
        <f>IF(N252="zákl. přenesená",J252,0)</f>
        <v>0</v>
      </c>
      <c r="BH252" s="199">
        <f>IF(N252="sníž. přenesená",J252,0)</f>
        <v>0</v>
      </c>
      <c r="BI252" s="199">
        <f>IF(N252="nulová",J252,0)</f>
        <v>0</v>
      </c>
      <c r="BJ252" s="16" t="s">
        <v>82</v>
      </c>
      <c r="BK252" s="199">
        <f>ROUND(I252*H252,2)</f>
        <v>0</v>
      </c>
      <c r="BL252" s="16" t="s">
        <v>340</v>
      </c>
      <c r="BM252" s="198" t="s">
        <v>923</v>
      </c>
    </row>
    <row r="253" spans="1:65" s="2" customFormat="1" ht="33" customHeight="1">
      <c r="A253" s="33"/>
      <c r="B253" s="34"/>
      <c r="C253" s="201" t="s">
        <v>251</v>
      </c>
      <c r="D253" s="201" t="s">
        <v>358</v>
      </c>
      <c r="E253" s="202" t="s">
        <v>614</v>
      </c>
      <c r="F253" s="203" t="s">
        <v>615</v>
      </c>
      <c r="G253" s="204" t="s">
        <v>162</v>
      </c>
      <c r="H253" s="205">
        <v>690</v>
      </c>
      <c r="I253" s="206"/>
      <c r="J253" s="207">
        <f>ROUND(I253*H253,2)</f>
        <v>0</v>
      </c>
      <c r="K253" s="208"/>
      <c r="L253" s="209"/>
      <c r="M253" s="210" t="s">
        <v>1</v>
      </c>
      <c r="N253" s="211" t="s">
        <v>39</v>
      </c>
      <c r="O253" s="70"/>
      <c r="P253" s="196">
        <f>O253*H253</f>
        <v>0</v>
      </c>
      <c r="Q253" s="196">
        <v>0.00025</v>
      </c>
      <c r="R253" s="196">
        <f>Q253*H253</f>
        <v>0.17250000000000001</v>
      </c>
      <c r="S253" s="196">
        <v>0</v>
      </c>
      <c r="T253" s="197">
        <f>S253*H253</f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98" t="s">
        <v>361</v>
      </c>
      <c r="AT253" s="198" t="s">
        <v>358</v>
      </c>
      <c r="AU253" s="198" t="s">
        <v>84</v>
      </c>
      <c r="AY253" s="16" t="s">
        <v>134</v>
      </c>
      <c r="BE253" s="199">
        <f>IF(N253="základní",J253,0)</f>
        <v>0</v>
      </c>
      <c r="BF253" s="199">
        <f>IF(N253="snížená",J253,0)</f>
        <v>0</v>
      </c>
      <c r="BG253" s="199">
        <f>IF(N253="zákl. přenesená",J253,0)</f>
        <v>0</v>
      </c>
      <c r="BH253" s="199">
        <f>IF(N253="sníž. přenesená",J253,0)</f>
        <v>0</v>
      </c>
      <c r="BI253" s="199">
        <f>IF(N253="nulová",J253,0)</f>
        <v>0</v>
      </c>
      <c r="BJ253" s="16" t="s">
        <v>82</v>
      </c>
      <c r="BK253" s="199">
        <f>ROUND(I253*H253,2)</f>
        <v>0</v>
      </c>
      <c r="BL253" s="16" t="s">
        <v>340</v>
      </c>
      <c r="BM253" s="198" t="s">
        <v>924</v>
      </c>
    </row>
    <row r="254" spans="1:65" s="2" customFormat="1" ht="16.5" customHeight="1">
      <c r="A254" s="33"/>
      <c r="B254" s="34"/>
      <c r="C254" s="186" t="s">
        <v>255</v>
      </c>
      <c r="D254" s="186" t="s">
        <v>138</v>
      </c>
      <c r="E254" s="187" t="s">
        <v>618</v>
      </c>
      <c r="F254" s="188" t="s">
        <v>619</v>
      </c>
      <c r="G254" s="189" t="s">
        <v>162</v>
      </c>
      <c r="H254" s="190">
        <v>600</v>
      </c>
      <c r="I254" s="191"/>
      <c r="J254" s="192">
        <f>ROUND(I254*H254,2)</f>
        <v>0</v>
      </c>
      <c r="K254" s="193"/>
      <c r="L254" s="38"/>
      <c r="M254" s="194" t="s">
        <v>1</v>
      </c>
      <c r="N254" s="195" t="s">
        <v>39</v>
      </c>
      <c r="O254" s="70"/>
      <c r="P254" s="196">
        <f>O254*H254</f>
        <v>0</v>
      </c>
      <c r="Q254" s="196">
        <v>0</v>
      </c>
      <c r="R254" s="196">
        <f>Q254*H254</f>
        <v>0</v>
      </c>
      <c r="S254" s="196">
        <v>0</v>
      </c>
      <c r="T254" s="197">
        <f>S254*H254</f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98" t="s">
        <v>340</v>
      </c>
      <c r="AT254" s="198" t="s">
        <v>138</v>
      </c>
      <c r="AU254" s="198" t="s">
        <v>84</v>
      </c>
      <c r="AY254" s="16" t="s">
        <v>134</v>
      </c>
      <c r="BE254" s="199">
        <f>IF(N254="základní",J254,0)</f>
        <v>0</v>
      </c>
      <c r="BF254" s="199">
        <f>IF(N254="snížená",J254,0)</f>
        <v>0</v>
      </c>
      <c r="BG254" s="199">
        <f>IF(N254="zákl. přenesená",J254,0)</f>
        <v>0</v>
      </c>
      <c r="BH254" s="199">
        <f>IF(N254="sníž. přenesená",J254,0)</f>
        <v>0</v>
      </c>
      <c r="BI254" s="199">
        <f>IF(N254="nulová",J254,0)</f>
        <v>0</v>
      </c>
      <c r="BJ254" s="16" t="s">
        <v>82</v>
      </c>
      <c r="BK254" s="199">
        <f>ROUND(I254*H254,2)</f>
        <v>0</v>
      </c>
      <c r="BL254" s="16" t="s">
        <v>340</v>
      </c>
      <c r="BM254" s="198" t="s">
        <v>925</v>
      </c>
    </row>
    <row r="255" spans="1:65" s="2" customFormat="1" ht="33" customHeight="1">
      <c r="A255" s="33"/>
      <c r="B255" s="34"/>
      <c r="C255" s="201" t="s">
        <v>234</v>
      </c>
      <c r="D255" s="201" t="s">
        <v>358</v>
      </c>
      <c r="E255" s="202" t="s">
        <v>622</v>
      </c>
      <c r="F255" s="203" t="s">
        <v>623</v>
      </c>
      <c r="G255" s="204" t="s">
        <v>162</v>
      </c>
      <c r="H255" s="205">
        <v>690</v>
      </c>
      <c r="I255" s="206"/>
      <c r="J255" s="207">
        <f>ROUND(I255*H255,2)</f>
        <v>0</v>
      </c>
      <c r="K255" s="208"/>
      <c r="L255" s="209"/>
      <c r="M255" s="210" t="s">
        <v>1</v>
      </c>
      <c r="N255" s="211" t="s">
        <v>39</v>
      </c>
      <c r="O255" s="70"/>
      <c r="P255" s="196">
        <f>O255*H255</f>
        <v>0</v>
      </c>
      <c r="Q255" s="196">
        <v>0.0005</v>
      </c>
      <c r="R255" s="196">
        <f>Q255*H255</f>
        <v>0.34500000000000003</v>
      </c>
      <c r="S255" s="196">
        <v>0</v>
      </c>
      <c r="T255" s="197">
        <f>S255*H255</f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98" t="s">
        <v>361</v>
      </c>
      <c r="AT255" s="198" t="s">
        <v>358</v>
      </c>
      <c r="AU255" s="198" t="s">
        <v>84</v>
      </c>
      <c r="AY255" s="16" t="s">
        <v>134</v>
      </c>
      <c r="BE255" s="199">
        <f>IF(N255="základní",J255,0)</f>
        <v>0</v>
      </c>
      <c r="BF255" s="199">
        <f>IF(N255="snížená",J255,0)</f>
        <v>0</v>
      </c>
      <c r="BG255" s="199">
        <f>IF(N255="zákl. přenesená",J255,0)</f>
        <v>0</v>
      </c>
      <c r="BH255" s="199">
        <f>IF(N255="sníž. přenesená",J255,0)</f>
        <v>0</v>
      </c>
      <c r="BI255" s="199">
        <f>IF(N255="nulová",J255,0)</f>
        <v>0</v>
      </c>
      <c r="BJ255" s="16" t="s">
        <v>82</v>
      </c>
      <c r="BK255" s="199">
        <f>ROUND(I255*H255,2)</f>
        <v>0</v>
      </c>
      <c r="BL255" s="16" t="s">
        <v>340</v>
      </c>
      <c r="BM255" s="198" t="s">
        <v>926</v>
      </c>
    </row>
    <row r="256" spans="2:51" s="13" customFormat="1" ht="12">
      <c r="B256" s="212"/>
      <c r="C256" s="213"/>
      <c r="D256" s="214" t="s">
        <v>363</v>
      </c>
      <c r="E256" s="213"/>
      <c r="F256" s="215" t="s">
        <v>927</v>
      </c>
      <c r="G256" s="213"/>
      <c r="H256" s="216">
        <v>690</v>
      </c>
      <c r="I256" s="217"/>
      <c r="J256" s="213"/>
      <c r="K256" s="213"/>
      <c r="L256" s="218"/>
      <c r="M256" s="219"/>
      <c r="N256" s="220"/>
      <c r="O256" s="220"/>
      <c r="P256" s="220"/>
      <c r="Q256" s="220"/>
      <c r="R256" s="220"/>
      <c r="S256" s="220"/>
      <c r="T256" s="221"/>
      <c r="AT256" s="222" t="s">
        <v>363</v>
      </c>
      <c r="AU256" s="222" t="s">
        <v>84</v>
      </c>
      <c r="AV256" s="13" t="s">
        <v>84</v>
      </c>
      <c r="AW256" s="13" t="s">
        <v>4</v>
      </c>
      <c r="AX256" s="13" t="s">
        <v>82</v>
      </c>
      <c r="AY256" s="222" t="s">
        <v>134</v>
      </c>
    </row>
    <row r="257" spans="1:65" s="2" customFormat="1" ht="21.75" customHeight="1">
      <c r="A257" s="33"/>
      <c r="B257" s="34"/>
      <c r="C257" s="186" t="s">
        <v>238</v>
      </c>
      <c r="D257" s="186" t="s">
        <v>138</v>
      </c>
      <c r="E257" s="187" t="s">
        <v>627</v>
      </c>
      <c r="F257" s="188" t="s">
        <v>628</v>
      </c>
      <c r="G257" s="189" t="s">
        <v>345</v>
      </c>
      <c r="H257" s="200"/>
      <c r="I257" s="191"/>
      <c r="J257" s="192">
        <f>ROUND(I257*H257,2)</f>
        <v>0</v>
      </c>
      <c r="K257" s="193"/>
      <c r="L257" s="38"/>
      <c r="M257" s="194" t="s">
        <v>1</v>
      </c>
      <c r="N257" s="195" t="s">
        <v>39</v>
      </c>
      <c r="O257" s="70"/>
      <c r="P257" s="196">
        <f>O257*H257</f>
        <v>0</v>
      </c>
      <c r="Q257" s="196">
        <v>0</v>
      </c>
      <c r="R257" s="196">
        <f>Q257*H257</f>
        <v>0</v>
      </c>
      <c r="S257" s="196">
        <v>0</v>
      </c>
      <c r="T257" s="197">
        <f>S257*H257</f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98" t="s">
        <v>340</v>
      </c>
      <c r="AT257" s="198" t="s">
        <v>138</v>
      </c>
      <c r="AU257" s="198" t="s">
        <v>84</v>
      </c>
      <c r="AY257" s="16" t="s">
        <v>134</v>
      </c>
      <c r="BE257" s="199">
        <f>IF(N257="základní",J257,0)</f>
        <v>0</v>
      </c>
      <c r="BF257" s="199">
        <f>IF(N257="snížená",J257,0)</f>
        <v>0</v>
      </c>
      <c r="BG257" s="199">
        <f>IF(N257="zákl. přenesená",J257,0)</f>
        <v>0</v>
      </c>
      <c r="BH257" s="199">
        <f>IF(N257="sníž. přenesená",J257,0)</f>
        <v>0</v>
      </c>
      <c r="BI257" s="199">
        <f>IF(N257="nulová",J257,0)</f>
        <v>0</v>
      </c>
      <c r="BJ257" s="16" t="s">
        <v>82</v>
      </c>
      <c r="BK257" s="199">
        <f>ROUND(I257*H257,2)</f>
        <v>0</v>
      </c>
      <c r="BL257" s="16" t="s">
        <v>340</v>
      </c>
      <c r="BM257" s="198" t="s">
        <v>928</v>
      </c>
    </row>
    <row r="258" spans="2:63" s="12" customFormat="1" ht="25.95" customHeight="1">
      <c r="B258" s="170"/>
      <c r="C258" s="171"/>
      <c r="D258" s="172" t="s">
        <v>73</v>
      </c>
      <c r="E258" s="173" t="s">
        <v>630</v>
      </c>
      <c r="F258" s="173" t="s">
        <v>631</v>
      </c>
      <c r="G258" s="171"/>
      <c r="H258" s="171"/>
      <c r="I258" s="174"/>
      <c r="J258" s="175">
        <f>BK258</f>
        <v>0</v>
      </c>
      <c r="K258" s="171"/>
      <c r="L258" s="176"/>
      <c r="M258" s="177"/>
      <c r="N258" s="178"/>
      <c r="O258" s="178"/>
      <c r="P258" s="179">
        <f>SUM(P259:P268)</f>
        <v>0</v>
      </c>
      <c r="Q258" s="178"/>
      <c r="R258" s="179">
        <f>SUM(R259:R268)</f>
        <v>0</v>
      </c>
      <c r="S258" s="178"/>
      <c r="T258" s="180">
        <f>SUM(T259:T268)</f>
        <v>0</v>
      </c>
      <c r="AR258" s="181" t="s">
        <v>142</v>
      </c>
      <c r="AT258" s="182" t="s">
        <v>73</v>
      </c>
      <c r="AU258" s="182" t="s">
        <v>74</v>
      </c>
      <c r="AY258" s="181" t="s">
        <v>134</v>
      </c>
      <c r="BK258" s="183">
        <f>SUM(BK259:BK268)</f>
        <v>0</v>
      </c>
    </row>
    <row r="259" spans="1:65" s="2" customFormat="1" ht="21.75" customHeight="1">
      <c r="A259" s="33"/>
      <c r="B259" s="34"/>
      <c r="C259" s="186" t="s">
        <v>221</v>
      </c>
      <c r="D259" s="186" t="s">
        <v>138</v>
      </c>
      <c r="E259" s="187" t="s">
        <v>633</v>
      </c>
      <c r="F259" s="188" t="s">
        <v>634</v>
      </c>
      <c r="G259" s="189" t="s">
        <v>162</v>
      </c>
      <c r="H259" s="190">
        <v>850</v>
      </c>
      <c r="I259" s="191"/>
      <c r="J259" s="192">
        <f aca="true" t="shared" si="60" ref="J259:J268">ROUND(I259*H259,2)</f>
        <v>0</v>
      </c>
      <c r="K259" s="193"/>
      <c r="L259" s="38"/>
      <c r="M259" s="194" t="s">
        <v>1</v>
      </c>
      <c r="N259" s="195" t="s">
        <v>39</v>
      </c>
      <c r="O259" s="70"/>
      <c r="P259" s="196">
        <f aca="true" t="shared" si="61" ref="P259:P268">O259*H259</f>
        <v>0</v>
      </c>
      <c r="Q259" s="196">
        <v>0</v>
      </c>
      <c r="R259" s="196">
        <f aca="true" t="shared" si="62" ref="R259:R268">Q259*H259</f>
        <v>0</v>
      </c>
      <c r="S259" s="196">
        <v>0</v>
      </c>
      <c r="T259" s="197">
        <f aca="true" t="shared" si="63" ref="T259:T268">S259*H259</f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98" t="s">
        <v>142</v>
      </c>
      <c r="AT259" s="198" t="s">
        <v>138</v>
      </c>
      <c r="AU259" s="198" t="s">
        <v>82</v>
      </c>
      <c r="AY259" s="16" t="s">
        <v>134</v>
      </c>
      <c r="BE259" s="199">
        <f aca="true" t="shared" si="64" ref="BE259:BE268">IF(N259="základní",J259,0)</f>
        <v>0</v>
      </c>
      <c r="BF259" s="199">
        <f aca="true" t="shared" si="65" ref="BF259:BF268">IF(N259="snížená",J259,0)</f>
        <v>0</v>
      </c>
      <c r="BG259" s="199">
        <f aca="true" t="shared" si="66" ref="BG259:BG268">IF(N259="zákl. přenesená",J259,0)</f>
        <v>0</v>
      </c>
      <c r="BH259" s="199">
        <f aca="true" t="shared" si="67" ref="BH259:BH268">IF(N259="sníž. přenesená",J259,0)</f>
        <v>0</v>
      </c>
      <c r="BI259" s="199">
        <f aca="true" t="shared" si="68" ref="BI259:BI268">IF(N259="nulová",J259,0)</f>
        <v>0</v>
      </c>
      <c r="BJ259" s="16" t="s">
        <v>82</v>
      </c>
      <c r="BK259" s="199">
        <f aca="true" t="shared" si="69" ref="BK259:BK268">ROUND(I259*H259,2)</f>
        <v>0</v>
      </c>
      <c r="BL259" s="16" t="s">
        <v>142</v>
      </c>
      <c r="BM259" s="198" t="s">
        <v>929</v>
      </c>
    </row>
    <row r="260" spans="1:65" s="2" customFormat="1" ht="16.5" customHeight="1">
      <c r="A260" s="33"/>
      <c r="B260" s="34"/>
      <c r="C260" s="186" t="s">
        <v>226</v>
      </c>
      <c r="D260" s="186" t="s">
        <v>138</v>
      </c>
      <c r="E260" s="187" t="s">
        <v>637</v>
      </c>
      <c r="F260" s="188" t="s">
        <v>638</v>
      </c>
      <c r="G260" s="189" t="s">
        <v>1</v>
      </c>
      <c r="H260" s="190">
        <v>850</v>
      </c>
      <c r="I260" s="191"/>
      <c r="J260" s="192">
        <f t="shared" si="60"/>
        <v>0</v>
      </c>
      <c r="K260" s="193"/>
      <c r="L260" s="38"/>
      <c r="M260" s="194" t="s">
        <v>1</v>
      </c>
      <c r="N260" s="195" t="s">
        <v>39</v>
      </c>
      <c r="O260" s="70"/>
      <c r="P260" s="196">
        <f t="shared" si="61"/>
        <v>0</v>
      </c>
      <c r="Q260" s="196">
        <v>0</v>
      </c>
      <c r="R260" s="196">
        <f t="shared" si="62"/>
        <v>0</v>
      </c>
      <c r="S260" s="196">
        <v>0</v>
      </c>
      <c r="T260" s="197">
        <f t="shared" si="63"/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98" t="s">
        <v>142</v>
      </c>
      <c r="AT260" s="198" t="s">
        <v>138</v>
      </c>
      <c r="AU260" s="198" t="s">
        <v>82</v>
      </c>
      <c r="AY260" s="16" t="s">
        <v>134</v>
      </c>
      <c r="BE260" s="199">
        <f t="shared" si="64"/>
        <v>0</v>
      </c>
      <c r="BF260" s="199">
        <f t="shared" si="65"/>
        <v>0</v>
      </c>
      <c r="BG260" s="199">
        <f t="shared" si="66"/>
        <v>0</v>
      </c>
      <c r="BH260" s="199">
        <f t="shared" si="67"/>
        <v>0</v>
      </c>
      <c r="BI260" s="199">
        <f t="shared" si="68"/>
        <v>0</v>
      </c>
      <c r="BJ260" s="16" t="s">
        <v>82</v>
      </c>
      <c r="BK260" s="199">
        <f t="shared" si="69"/>
        <v>0</v>
      </c>
      <c r="BL260" s="16" t="s">
        <v>142</v>
      </c>
      <c r="BM260" s="198" t="s">
        <v>930</v>
      </c>
    </row>
    <row r="261" spans="1:65" s="2" customFormat="1" ht="16.5" customHeight="1">
      <c r="A261" s="33"/>
      <c r="B261" s="34"/>
      <c r="C261" s="186" t="s">
        <v>230</v>
      </c>
      <c r="D261" s="186" t="s">
        <v>138</v>
      </c>
      <c r="E261" s="187" t="s">
        <v>641</v>
      </c>
      <c r="F261" s="188" t="s">
        <v>642</v>
      </c>
      <c r="G261" s="189" t="s">
        <v>162</v>
      </c>
      <c r="H261" s="190">
        <v>352</v>
      </c>
      <c r="I261" s="191"/>
      <c r="J261" s="192">
        <f t="shared" si="60"/>
        <v>0</v>
      </c>
      <c r="K261" s="193"/>
      <c r="L261" s="38"/>
      <c r="M261" s="194" t="s">
        <v>1</v>
      </c>
      <c r="N261" s="195" t="s">
        <v>39</v>
      </c>
      <c r="O261" s="70"/>
      <c r="P261" s="196">
        <f t="shared" si="61"/>
        <v>0</v>
      </c>
      <c r="Q261" s="196">
        <v>0</v>
      </c>
      <c r="R261" s="196">
        <f t="shared" si="62"/>
        <v>0</v>
      </c>
      <c r="S261" s="196">
        <v>0</v>
      </c>
      <c r="T261" s="197">
        <f t="shared" si="63"/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98" t="s">
        <v>142</v>
      </c>
      <c r="AT261" s="198" t="s">
        <v>138</v>
      </c>
      <c r="AU261" s="198" t="s">
        <v>82</v>
      </c>
      <c r="AY261" s="16" t="s">
        <v>134</v>
      </c>
      <c r="BE261" s="199">
        <f t="shared" si="64"/>
        <v>0</v>
      </c>
      <c r="BF261" s="199">
        <f t="shared" si="65"/>
        <v>0</v>
      </c>
      <c r="BG261" s="199">
        <f t="shared" si="66"/>
        <v>0</v>
      </c>
      <c r="BH261" s="199">
        <f t="shared" si="67"/>
        <v>0</v>
      </c>
      <c r="BI261" s="199">
        <f t="shared" si="68"/>
        <v>0</v>
      </c>
      <c r="BJ261" s="16" t="s">
        <v>82</v>
      </c>
      <c r="BK261" s="199">
        <f t="shared" si="69"/>
        <v>0</v>
      </c>
      <c r="BL261" s="16" t="s">
        <v>142</v>
      </c>
      <c r="BM261" s="198" t="s">
        <v>931</v>
      </c>
    </row>
    <row r="262" spans="1:65" s="2" customFormat="1" ht="16.5" customHeight="1">
      <c r="A262" s="33"/>
      <c r="B262" s="34"/>
      <c r="C262" s="186" t="s">
        <v>259</v>
      </c>
      <c r="D262" s="186" t="s">
        <v>138</v>
      </c>
      <c r="E262" s="187" t="s">
        <v>645</v>
      </c>
      <c r="F262" s="188" t="s">
        <v>646</v>
      </c>
      <c r="G262" s="189" t="s">
        <v>162</v>
      </c>
      <c r="H262" s="190">
        <v>850</v>
      </c>
      <c r="I262" s="191"/>
      <c r="J262" s="192">
        <f t="shared" si="60"/>
        <v>0</v>
      </c>
      <c r="K262" s="193"/>
      <c r="L262" s="38"/>
      <c r="M262" s="194" t="s">
        <v>1</v>
      </c>
      <c r="N262" s="195" t="s">
        <v>39</v>
      </c>
      <c r="O262" s="70"/>
      <c r="P262" s="196">
        <f t="shared" si="61"/>
        <v>0</v>
      </c>
      <c r="Q262" s="196">
        <v>0</v>
      </c>
      <c r="R262" s="196">
        <f t="shared" si="62"/>
        <v>0</v>
      </c>
      <c r="S262" s="196">
        <v>0</v>
      </c>
      <c r="T262" s="197">
        <f t="shared" si="63"/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98" t="s">
        <v>142</v>
      </c>
      <c r="AT262" s="198" t="s">
        <v>138</v>
      </c>
      <c r="AU262" s="198" t="s">
        <v>82</v>
      </c>
      <c r="AY262" s="16" t="s">
        <v>134</v>
      </c>
      <c r="BE262" s="199">
        <f t="shared" si="64"/>
        <v>0</v>
      </c>
      <c r="BF262" s="199">
        <f t="shared" si="65"/>
        <v>0</v>
      </c>
      <c r="BG262" s="199">
        <f t="shared" si="66"/>
        <v>0</v>
      </c>
      <c r="BH262" s="199">
        <f t="shared" si="67"/>
        <v>0</v>
      </c>
      <c r="BI262" s="199">
        <f t="shared" si="68"/>
        <v>0</v>
      </c>
      <c r="BJ262" s="16" t="s">
        <v>82</v>
      </c>
      <c r="BK262" s="199">
        <f t="shared" si="69"/>
        <v>0</v>
      </c>
      <c r="BL262" s="16" t="s">
        <v>142</v>
      </c>
      <c r="BM262" s="198" t="s">
        <v>932</v>
      </c>
    </row>
    <row r="263" spans="1:65" s="2" customFormat="1" ht="21.75" customHeight="1">
      <c r="A263" s="33"/>
      <c r="B263" s="34"/>
      <c r="C263" s="186" t="s">
        <v>263</v>
      </c>
      <c r="D263" s="186" t="s">
        <v>138</v>
      </c>
      <c r="E263" s="187" t="s">
        <v>649</v>
      </c>
      <c r="F263" s="188" t="s">
        <v>650</v>
      </c>
      <c r="G263" s="189" t="s">
        <v>152</v>
      </c>
      <c r="H263" s="190">
        <v>80</v>
      </c>
      <c r="I263" s="191"/>
      <c r="J263" s="192">
        <f t="shared" si="60"/>
        <v>0</v>
      </c>
      <c r="K263" s="193"/>
      <c r="L263" s="38"/>
      <c r="M263" s="194" t="s">
        <v>1</v>
      </c>
      <c r="N263" s="195" t="s">
        <v>39</v>
      </c>
      <c r="O263" s="70"/>
      <c r="P263" s="196">
        <f t="shared" si="61"/>
        <v>0</v>
      </c>
      <c r="Q263" s="196">
        <v>0</v>
      </c>
      <c r="R263" s="196">
        <f t="shared" si="62"/>
        <v>0</v>
      </c>
      <c r="S263" s="196">
        <v>0</v>
      </c>
      <c r="T263" s="197">
        <f t="shared" si="63"/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198" t="s">
        <v>142</v>
      </c>
      <c r="AT263" s="198" t="s">
        <v>138</v>
      </c>
      <c r="AU263" s="198" t="s">
        <v>82</v>
      </c>
      <c r="AY263" s="16" t="s">
        <v>134</v>
      </c>
      <c r="BE263" s="199">
        <f t="shared" si="64"/>
        <v>0</v>
      </c>
      <c r="BF263" s="199">
        <f t="shared" si="65"/>
        <v>0</v>
      </c>
      <c r="BG263" s="199">
        <f t="shared" si="66"/>
        <v>0</v>
      </c>
      <c r="BH263" s="199">
        <f t="shared" si="67"/>
        <v>0</v>
      </c>
      <c r="BI263" s="199">
        <f t="shared" si="68"/>
        <v>0</v>
      </c>
      <c r="BJ263" s="16" t="s">
        <v>82</v>
      </c>
      <c r="BK263" s="199">
        <f t="shared" si="69"/>
        <v>0</v>
      </c>
      <c r="BL263" s="16" t="s">
        <v>142</v>
      </c>
      <c r="BM263" s="198" t="s">
        <v>933</v>
      </c>
    </row>
    <row r="264" spans="1:65" s="2" customFormat="1" ht="21.75" customHeight="1">
      <c r="A264" s="33"/>
      <c r="B264" s="34"/>
      <c r="C264" s="186" t="s">
        <v>279</v>
      </c>
      <c r="D264" s="186" t="s">
        <v>138</v>
      </c>
      <c r="E264" s="187" t="s">
        <v>653</v>
      </c>
      <c r="F264" s="188" t="s">
        <v>809</v>
      </c>
      <c r="G264" s="189" t="s">
        <v>147</v>
      </c>
      <c r="H264" s="190">
        <v>0.16</v>
      </c>
      <c r="I264" s="191"/>
      <c r="J264" s="192">
        <f t="shared" si="60"/>
        <v>0</v>
      </c>
      <c r="K264" s="193"/>
      <c r="L264" s="38"/>
      <c r="M264" s="194" t="s">
        <v>1</v>
      </c>
      <c r="N264" s="195" t="s">
        <v>39</v>
      </c>
      <c r="O264" s="70"/>
      <c r="P264" s="196">
        <f t="shared" si="61"/>
        <v>0</v>
      </c>
      <c r="Q264" s="196">
        <v>0</v>
      </c>
      <c r="R264" s="196">
        <f t="shared" si="62"/>
        <v>0</v>
      </c>
      <c r="S264" s="196">
        <v>0</v>
      </c>
      <c r="T264" s="197">
        <f t="shared" si="63"/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98" t="s">
        <v>142</v>
      </c>
      <c r="AT264" s="198" t="s">
        <v>138</v>
      </c>
      <c r="AU264" s="198" t="s">
        <v>82</v>
      </c>
      <c r="AY264" s="16" t="s">
        <v>134</v>
      </c>
      <c r="BE264" s="199">
        <f t="shared" si="64"/>
        <v>0</v>
      </c>
      <c r="BF264" s="199">
        <f t="shared" si="65"/>
        <v>0</v>
      </c>
      <c r="BG264" s="199">
        <f t="shared" si="66"/>
        <v>0</v>
      </c>
      <c r="BH264" s="199">
        <f t="shared" si="67"/>
        <v>0</v>
      </c>
      <c r="BI264" s="199">
        <f t="shared" si="68"/>
        <v>0</v>
      </c>
      <c r="BJ264" s="16" t="s">
        <v>82</v>
      </c>
      <c r="BK264" s="199">
        <f t="shared" si="69"/>
        <v>0</v>
      </c>
      <c r="BL264" s="16" t="s">
        <v>142</v>
      </c>
      <c r="BM264" s="198" t="s">
        <v>934</v>
      </c>
    </row>
    <row r="265" spans="1:65" s="2" customFormat="1" ht="33" customHeight="1">
      <c r="A265" s="33"/>
      <c r="B265" s="34"/>
      <c r="C265" s="186" t="s">
        <v>283</v>
      </c>
      <c r="D265" s="186" t="s">
        <v>138</v>
      </c>
      <c r="E265" s="187" t="s">
        <v>657</v>
      </c>
      <c r="F265" s="188" t="s">
        <v>658</v>
      </c>
      <c r="G265" s="189" t="s">
        <v>398</v>
      </c>
      <c r="H265" s="190">
        <v>0.86</v>
      </c>
      <c r="I265" s="191"/>
      <c r="J265" s="192">
        <f t="shared" si="60"/>
        <v>0</v>
      </c>
      <c r="K265" s="193"/>
      <c r="L265" s="38"/>
      <c r="M265" s="194" t="s">
        <v>1</v>
      </c>
      <c r="N265" s="195" t="s">
        <v>39</v>
      </c>
      <c r="O265" s="70"/>
      <c r="P265" s="196">
        <f t="shared" si="61"/>
        <v>0</v>
      </c>
      <c r="Q265" s="196">
        <v>0</v>
      </c>
      <c r="R265" s="196">
        <f t="shared" si="62"/>
        <v>0</v>
      </c>
      <c r="S265" s="196">
        <v>0</v>
      </c>
      <c r="T265" s="197">
        <f t="shared" si="63"/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198" t="s">
        <v>142</v>
      </c>
      <c r="AT265" s="198" t="s">
        <v>138</v>
      </c>
      <c r="AU265" s="198" t="s">
        <v>82</v>
      </c>
      <c r="AY265" s="16" t="s">
        <v>134</v>
      </c>
      <c r="BE265" s="199">
        <f t="shared" si="64"/>
        <v>0</v>
      </c>
      <c r="BF265" s="199">
        <f t="shared" si="65"/>
        <v>0</v>
      </c>
      <c r="BG265" s="199">
        <f t="shared" si="66"/>
        <v>0</v>
      </c>
      <c r="BH265" s="199">
        <f t="shared" si="67"/>
        <v>0</v>
      </c>
      <c r="BI265" s="199">
        <f t="shared" si="68"/>
        <v>0</v>
      </c>
      <c r="BJ265" s="16" t="s">
        <v>82</v>
      </c>
      <c r="BK265" s="199">
        <f t="shared" si="69"/>
        <v>0</v>
      </c>
      <c r="BL265" s="16" t="s">
        <v>142</v>
      </c>
      <c r="BM265" s="198" t="s">
        <v>935</v>
      </c>
    </row>
    <row r="266" spans="1:65" s="2" customFormat="1" ht="21.75" customHeight="1">
      <c r="A266" s="33"/>
      <c r="B266" s="34"/>
      <c r="C266" s="186" t="s">
        <v>288</v>
      </c>
      <c r="D266" s="186" t="s">
        <v>138</v>
      </c>
      <c r="E266" s="187" t="s">
        <v>661</v>
      </c>
      <c r="F266" s="188" t="s">
        <v>662</v>
      </c>
      <c r="G266" s="189" t="s">
        <v>398</v>
      </c>
      <c r="H266" s="190">
        <v>0.86</v>
      </c>
      <c r="I266" s="191"/>
      <c r="J266" s="192">
        <f t="shared" si="60"/>
        <v>0</v>
      </c>
      <c r="K266" s="193"/>
      <c r="L266" s="38"/>
      <c r="M266" s="194" t="s">
        <v>1</v>
      </c>
      <c r="N266" s="195" t="s">
        <v>39</v>
      </c>
      <c r="O266" s="70"/>
      <c r="P266" s="196">
        <f t="shared" si="61"/>
        <v>0</v>
      </c>
      <c r="Q266" s="196">
        <v>0</v>
      </c>
      <c r="R266" s="196">
        <f t="shared" si="62"/>
        <v>0</v>
      </c>
      <c r="S266" s="196">
        <v>0</v>
      </c>
      <c r="T266" s="197">
        <f t="shared" si="63"/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98" t="s">
        <v>142</v>
      </c>
      <c r="AT266" s="198" t="s">
        <v>138</v>
      </c>
      <c r="AU266" s="198" t="s">
        <v>82</v>
      </c>
      <c r="AY266" s="16" t="s">
        <v>134</v>
      </c>
      <c r="BE266" s="199">
        <f t="shared" si="64"/>
        <v>0</v>
      </c>
      <c r="BF266" s="199">
        <f t="shared" si="65"/>
        <v>0</v>
      </c>
      <c r="BG266" s="199">
        <f t="shared" si="66"/>
        <v>0</v>
      </c>
      <c r="BH266" s="199">
        <f t="shared" si="67"/>
        <v>0</v>
      </c>
      <c r="BI266" s="199">
        <f t="shared" si="68"/>
        <v>0</v>
      </c>
      <c r="BJ266" s="16" t="s">
        <v>82</v>
      </c>
      <c r="BK266" s="199">
        <f t="shared" si="69"/>
        <v>0</v>
      </c>
      <c r="BL266" s="16" t="s">
        <v>142</v>
      </c>
      <c r="BM266" s="198" t="s">
        <v>936</v>
      </c>
    </row>
    <row r="267" spans="1:65" s="2" customFormat="1" ht="21.75" customHeight="1">
      <c r="A267" s="33"/>
      <c r="B267" s="34"/>
      <c r="C267" s="186" t="s">
        <v>292</v>
      </c>
      <c r="D267" s="186" t="s">
        <v>138</v>
      </c>
      <c r="E267" s="187" t="s">
        <v>665</v>
      </c>
      <c r="F267" s="188" t="s">
        <v>666</v>
      </c>
      <c r="G267" s="189" t="s">
        <v>398</v>
      </c>
      <c r="H267" s="190">
        <v>17.2</v>
      </c>
      <c r="I267" s="191"/>
      <c r="J267" s="192">
        <f t="shared" si="60"/>
        <v>0</v>
      </c>
      <c r="K267" s="193"/>
      <c r="L267" s="38"/>
      <c r="M267" s="194" t="s">
        <v>1</v>
      </c>
      <c r="N267" s="195" t="s">
        <v>39</v>
      </c>
      <c r="O267" s="70"/>
      <c r="P267" s="196">
        <f t="shared" si="61"/>
        <v>0</v>
      </c>
      <c r="Q267" s="196">
        <v>0</v>
      </c>
      <c r="R267" s="196">
        <f t="shared" si="62"/>
        <v>0</v>
      </c>
      <c r="S267" s="196">
        <v>0</v>
      </c>
      <c r="T267" s="197">
        <f t="shared" si="63"/>
        <v>0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198" t="s">
        <v>142</v>
      </c>
      <c r="AT267" s="198" t="s">
        <v>138</v>
      </c>
      <c r="AU267" s="198" t="s">
        <v>82</v>
      </c>
      <c r="AY267" s="16" t="s">
        <v>134</v>
      </c>
      <c r="BE267" s="199">
        <f t="shared" si="64"/>
        <v>0</v>
      </c>
      <c r="BF267" s="199">
        <f t="shared" si="65"/>
        <v>0</v>
      </c>
      <c r="BG267" s="199">
        <f t="shared" si="66"/>
        <v>0</v>
      </c>
      <c r="BH267" s="199">
        <f t="shared" si="67"/>
        <v>0</v>
      </c>
      <c r="BI267" s="199">
        <f t="shared" si="68"/>
        <v>0</v>
      </c>
      <c r="BJ267" s="16" t="s">
        <v>82</v>
      </c>
      <c r="BK267" s="199">
        <f t="shared" si="69"/>
        <v>0</v>
      </c>
      <c r="BL267" s="16" t="s">
        <v>142</v>
      </c>
      <c r="BM267" s="198" t="s">
        <v>937</v>
      </c>
    </row>
    <row r="268" spans="1:65" s="2" customFormat="1" ht="33" customHeight="1">
      <c r="A268" s="33"/>
      <c r="B268" s="34"/>
      <c r="C268" s="186" t="s">
        <v>269</v>
      </c>
      <c r="D268" s="186" t="s">
        <v>138</v>
      </c>
      <c r="E268" s="187" t="s">
        <v>669</v>
      </c>
      <c r="F268" s="188" t="s">
        <v>670</v>
      </c>
      <c r="G268" s="189" t="s">
        <v>398</v>
      </c>
      <c r="H268" s="190">
        <v>0.86</v>
      </c>
      <c r="I268" s="191"/>
      <c r="J268" s="192">
        <f t="shared" si="60"/>
        <v>0</v>
      </c>
      <c r="K268" s="193"/>
      <c r="L268" s="38"/>
      <c r="M268" s="235" t="s">
        <v>1</v>
      </c>
      <c r="N268" s="236" t="s">
        <v>39</v>
      </c>
      <c r="O268" s="237"/>
      <c r="P268" s="238">
        <f t="shared" si="61"/>
        <v>0</v>
      </c>
      <c r="Q268" s="238">
        <v>0</v>
      </c>
      <c r="R268" s="238">
        <f t="shared" si="62"/>
        <v>0</v>
      </c>
      <c r="S268" s="238">
        <v>0</v>
      </c>
      <c r="T268" s="239">
        <f t="shared" si="63"/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98" t="s">
        <v>142</v>
      </c>
      <c r="AT268" s="198" t="s">
        <v>138</v>
      </c>
      <c r="AU268" s="198" t="s">
        <v>82</v>
      </c>
      <c r="AY268" s="16" t="s">
        <v>134</v>
      </c>
      <c r="BE268" s="199">
        <f t="shared" si="64"/>
        <v>0</v>
      </c>
      <c r="BF268" s="199">
        <f t="shared" si="65"/>
        <v>0</v>
      </c>
      <c r="BG268" s="199">
        <f t="shared" si="66"/>
        <v>0</v>
      </c>
      <c r="BH268" s="199">
        <f t="shared" si="67"/>
        <v>0</v>
      </c>
      <c r="BI268" s="199">
        <f t="shared" si="68"/>
        <v>0</v>
      </c>
      <c r="BJ268" s="16" t="s">
        <v>82</v>
      </c>
      <c r="BK268" s="199">
        <f t="shared" si="69"/>
        <v>0</v>
      </c>
      <c r="BL268" s="16" t="s">
        <v>142</v>
      </c>
      <c r="BM268" s="198" t="s">
        <v>938</v>
      </c>
    </row>
    <row r="269" spans="1:31" s="2" customFormat="1" ht="6.9" customHeight="1">
      <c r="A269" s="33"/>
      <c r="B269" s="53"/>
      <c r="C269" s="54"/>
      <c r="D269" s="54"/>
      <c r="E269" s="54"/>
      <c r="F269" s="54"/>
      <c r="G269" s="54"/>
      <c r="H269" s="54"/>
      <c r="I269" s="54"/>
      <c r="J269" s="54"/>
      <c r="K269" s="54"/>
      <c r="L269" s="38"/>
      <c r="M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</row>
  </sheetData>
  <sheetProtection algorithmName="SHA-512" hashValue="MHBDHYn2PndbuUWKQOO0VEXUfzO/uewyEOH52IloHZ10OTr2eW/4bYV7kJg0DGBeg3HKBGKVSbuv+1jvH1V2PQ==" saltValue="WDNVvXorGBJDzz/sRAamv0AKYWZivEDDSWj6QWON0ckWHfN8+FET7Sb/mlPqN2wdnmc4mGKT7uxWSVxk2IIb3g==" spinCount="100000" sheet="1" objects="1" scenarios="1" formatColumns="0" formatRows="0" autoFilter="0"/>
  <autoFilter ref="C131:K268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5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AT2" s="16" t="s">
        <v>93</v>
      </c>
    </row>
    <row r="3" spans="2:46" s="1" customFormat="1" ht="6.9" customHeight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9"/>
      <c r="AT3" s="16" t="s">
        <v>84</v>
      </c>
    </row>
    <row r="4" spans="2:46" s="1" customFormat="1" ht="24.9" customHeight="1">
      <c r="B4" s="19"/>
      <c r="D4" s="109" t="s">
        <v>94</v>
      </c>
      <c r="L4" s="19"/>
      <c r="M4" s="110" t="s">
        <v>10</v>
      </c>
      <c r="AT4" s="16" t="s">
        <v>4</v>
      </c>
    </row>
    <row r="5" spans="2:12" s="1" customFormat="1" ht="6.9" customHeight="1">
      <c r="B5" s="19"/>
      <c r="L5" s="19"/>
    </row>
    <row r="6" spans="2:12" s="1" customFormat="1" ht="12" customHeight="1">
      <c r="B6" s="19"/>
      <c r="D6" s="111" t="s">
        <v>16</v>
      </c>
      <c r="L6" s="19"/>
    </row>
    <row r="7" spans="2:12" s="1" customFormat="1" ht="16.5" customHeight="1">
      <c r="B7" s="19"/>
      <c r="E7" s="286" t="str">
        <f>'Rekapitulace stavby'!K6</f>
        <v>SŠ Albrechtova Český Těšín</v>
      </c>
      <c r="F7" s="287"/>
      <c r="G7" s="287"/>
      <c r="H7" s="287"/>
      <c r="L7" s="19"/>
    </row>
    <row r="8" spans="1:31" s="2" customFormat="1" ht="12" customHeight="1">
      <c r="A8" s="33"/>
      <c r="B8" s="38"/>
      <c r="C8" s="33"/>
      <c r="D8" s="111" t="s">
        <v>95</v>
      </c>
      <c r="E8" s="33"/>
      <c r="F8" s="33"/>
      <c r="G8" s="33"/>
      <c r="H8" s="33"/>
      <c r="I8" s="3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8"/>
      <c r="C9" s="33"/>
      <c r="D9" s="33"/>
      <c r="E9" s="288" t="s">
        <v>939</v>
      </c>
      <c r="F9" s="289"/>
      <c r="G9" s="289"/>
      <c r="H9" s="289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11" t="s">
        <v>18</v>
      </c>
      <c r="E11" s="33"/>
      <c r="F11" s="112" t="s">
        <v>1</v>
      </c>
      <c r="G11" s="33"/>
      <c r="H11" s="33"/>
      <c r="I11" s="111" t="s">
        <v>19</v>
      </c>
      <c r="J11" s="112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11" t="s">
        <v>20</v>
      </c>
      <c r="E12" s="33"/>
      <c r="F12" s="112" t="s">
        <v>21</v>
      </c>
      <c r="G12" s="33"/>
      <c r="H12" s="33"/>
      <c r="I12" s="111" t="s">
        <v>22</v>
      </c>
      <c r="J12" s="113" t="str">
        <f>'Rekapitulace stavby'!AN8</f>
        <v>26. 4. 2021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8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11" t="s">
        <v>24</v>
      </c>
      <c r="E14" s="33"/>
      <c r="F14" s="33"/>
      <c r="G14" s="33"/>
      <c r="H14" s="33"/>
      <c r="I14" s="111" t="s">
        <v>25</v>
      </c>
      <c r="J14" s="112" t="s">
        <v>1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12" t="s">
        <v>26</v>
      </c>
      <c r="F15" s="33"/>
      <c r="G15" s="33"/>
      <c r="H15" s="33"/>
      <c r="I15" s="111" t="s">
        <v>27</v>
      </c>
      <c r="J15" s="112" t="s">
        <v>1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11" t="s">
        <v>28</v>
      </c>
      <c r="E17" s="33"/>
      <c r="F17" s="33"/>
      <c r="G17" s="33"/>
      <c r="H17" s="33"/>
      <c r="I17" s="111" t="s">
        <v>25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290" t="str">
        <f>'Rekapitulace stavby'!E14</f>
        <v>Vyplň údaj</v>
      </c>
      <c r="F18" s="291"/>
      <c r="G18" s="291"/>
      <c r="H18" s="291"/>
      <c r="I18" s="111" t="s">
        <v>27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11" t="s">
        <v>30</v>
      </c>
      <c r="E20" s="33"/>
      <c r="F20" s="33"/>
      <c r="G20" s="33"/>
      <c r="H20" s="33"/>
      <c r="I20" s="111" t="s">
        <v>25</v>
      </c>
      <c r="J20" s="112" t="str">
        <f>IF('Rekapitulace stavby'!AN16="","",'Rekapitulace stavby'!AN16)</f>
        <v/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12" t="str">
        <f>IF('Rekapitulace stavby'!E17="","",'Rekapitulace stavby'!E17)</f>
        <v xml:space="preserve"> </v>
      </c>
      <c r="F21" s="33"/>
      <c r="G21" s="33"/>
      <c r="H21" s="33"/>
      <c r="I21" s="111" t="s">
        <v>27</v>
      </c>
      <c r="J21" s="112" t="str">
        <f>IF('Rekapitulace stavby'!AN17="","",'Rekapitulace stavby'!AN17)</f>
        <v/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11" t="s">
        <v>32</v>
      </c>
      <c r="E23" s="33"/>
      <c r="F23" s="33"/>
      <c r="G23" s="33"/>
      <c r="H23" s="33"/>
      <c r="I23" s="111" t="s">
        <v>25</v>
      </c>
      <c r="J23" s="112" t="str">
        <f>IF('Rekapitulace stavby'!AN19="","",'Rekapitulace stavby'!AN19)</f>
        <v/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12" t="str">
        <f>IF('Rekapitulace stavby'!E20="","",'Rekapitulace stavby'!E20)</f>
        <v xml:space="preserve"> </v>
      </c>
      <c r="F24" s="33"/>
      <c r="G24" s="33"/>
      <c r="H24" s="33"/>
      <c r="I24" s="111" t="s">
        <v>27</v>
      </c>
      <c r="J24" s="112" t="str">
        <f>IF('Rekapitulace stavby'!AN20="","",'Rekapitulace stavby'!AN20)</f>
        <v/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11" t="s">
        <v>33</v>
      </c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4"/>
      <c r="B27" s="115"/>
      <c r="C27" s="114"/>
      <c r="D27" s="114"/>
      <c r="E27" s="292" t="s">
        <v>1</v>
      </c>
      <c r="F27" s="292"/>
      <c r="G27" s="292"/>
      <c r="H27" s="292"/>
      <c r="I27" s="114"/>
      <c r="J27" s="114"/>
      <c r="K27" s="114"/>
      <c r="L27" s="116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2" customFormat="1" ht="6.9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8"/>
      <c r="C29" s="33"/>
      <c r="D29" s="117"/>
      <c r="E29" s="117"/>
      <c r="F29" s="117"/>
      <c r="G29" s="117"/>
      <c r="H29" s="117"/>
      <c r="I29" s="117"/>
      <c r="J29" s="117"/>
      <c r="K29" s="117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8" t="s">
        <v>34</v>
      </c>
      <c r="E30" s="33"/>
      <c r="F30" s="33"/>
      <c r="G30" s="33"/>
      <c r="H30" s="33"/>
      <c r="I30" s="33"/>
      <c r="J30" s="119">
        <f>ROUND(J123,2)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8"/>
      <c r="C31" s="33"/>
      <c r="D31" s="117"/>
      <c r="E31" s="117"/>
      <c r="F31" s="117"/>
      <c r="G31" s="117"/>
      <c r="H31" s="117"/>
      <c r="I31" s="117"/>
      <c r="J31" s="117"/>
      <c r="K31" s="117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8"/>
      <c r="C32" s="33"/>
      <c r="D32" s="33"/>
      <c r="E32" s="33"/>
      <c r="F32" s="120" t="s">
        <v>36</v>
      </c>
      <c r="G32" s="33"/>
      <c r="H32" s="33"/>
      <c r="I32" s="120" t="s">
        <v>35</v>
      </c>
      <c r="J32" s="120" t="s">
        <v>37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8"/>
      <c r="C33" s="33"/>
      <c r="D33" s="121" t="s">
        <v>38</v>
      </c>
      <c r="E33" s="111" t="s">
        <v>39</v>
      </c>
      <c r="F33" s="122">
        <f>ROUND((SUM(BE123:BE158)),2)</f>
        <v>0</v>
      </c>
      <c r="G33" s="33"/>
      <c r="H33" s="33"/>
      <c r="I33" s="123">
        <v>0.21</v>
      </c>
      <c r="J33" s="122">
        <f>ROUND(((SUM(BE123:BE158))*I33),2)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8"/>
      <c r="C34" s="33"/>
      <c r="D34" s="33"/>
      <c r="E34" s="111" t="s">
        <v>40</v>
      </c>
      <c r="F34" s="122">
        <f>ROUND((SUM(BF123:BF158)),2)</f>
        <v>0</v>
      </c>
      <c r="G34" s="33"/>
      <c r="H34" s="33"/>
      <c r="I34" s="123">
        <v>0.15</v>
      </c>
      <c r="J34" s="122">
        <f>ROUND(((SUM(BF123:BF158))*I34),2)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8"/>
      <c r="C35" s="33"/>
      <c r="D35" s="33"/>
      <c r="E35" s="111" t="s">
        <v>41</v>
      </c>
      <c r="F35" s="122">
        <f>ROUND((SUM(BG123:BG158)),2)</f>
        <v>0</v>
      </c>
      <c r="G35" s="33"/>
      <c r="H35" s="33"/>
      <c r="I35" s="123">
        <v>0.21</v>
      </c>
      <c r="J35" s="122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8"/>
      <c r="C36" s="33"/>
      <c r="D36" s="33"/>
      <c r="E36" s="111" t="s">
        <v>42</v>
      </c>
      <c r="F36" s="122">
        <f>ROUND((SUM(BH123:BH158)),2)</f>
        <v>0</v>
      </c>
      <c r="G36" s="33"/>
      <c r="H36" s="33"/>
      <c r="I36" s="123">
        <v>0.15</v>
      </c>
      <c r="J36" s="122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8"/>
      <c r="C37" s="33"/>
      <c r="D37" s="33"/>
      <c r="E37" s="111" t="s">
        <v>43</v>
      </c>
      <c r="F37" s="122">
        <f>ROUND((SUM(BI123:BI158)),2)</f>
        <v>0</v>
      </c>
      <c r="G37" s="33"/>
      <c r="H37" s="33"/>
      <c r="I37" s="123">
        <v>0</v>
      </c>
      <c r="J37" s="122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24"/>
      <c r="D39" s="125" t="s">
        <v>44</v>
      </c>
      <c r="E39" s="126"/>
      <c r="F39" s="126"/>
      <c r="G39" s="127" t="s">
        <v>45</v>
      </c>
      <c r="H39" s="128" t="s">
        <v>46</v>
      </c>
      <c r="I39" s="126"/>
      <c r="J39" s="129">
        <f>SUM(J30:J37)</f>
        <v>0</v>
      </c>
      <c r="K39" s="130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50"/>
      <c r="D50" s="131" t="s">
        <v>47</v>
      </c>
      <c r="E50" s="132"/>
      <c r="F50" s="132"/>
      <c r="G50" s="131" t="s">
        <v>48</v>
      </c>
      <c r="H50" s="132"/>
      <c r="I50" s="132"/>
      <c r="J50" s="132"/>
      <c r="K50" s="132"/>
      <c r="L50" s="50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3.2">
      <c r="A61" s="33"/>
      <c r="B61" s="38"/>
      <c r="C61" s="33"/>
      <c r="D61" s="133" t="s">
        <v>49</v>
      </c>
      <c r="E61" s="134"/>
      <c r="F61" s="135" t="s">
        <v>50</v>
      </c>
      <c r="G61" s="133" t="s">
        <v>49</v>
      </c>
      <c r="H61" s="134"/>
      <c r="I61" s="134"/>
      <c r="J61" s="136" t="s">
        <v>50</v>
      </c>
      <c r="K61" s="134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3.2">
      <c r="A65" s="33"/>
      <c r="B65" s="38"/>
      <c r="C65" s="33"/>
      <c r="D65" s="131" t="s">
        <v>51</v>
      </c>
      <c r="E65" s="137"/>
      <c r="F65" s="137"/>
      <c r="G65" s="131" t="s">
        <v>52</v>
      </c>
      <c r="H65" s="137"/>
      <c r="I65" s="137"/>
      <c r="J65" s="137"/>
      <c r="K65" s="13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3.2">
      <c r="A76" s="33"/>
      <c r="B76" s="38"/>
      <c r="C76" s="33"/>
      <c r="D76" s="133" t="s">
        <v>49</v>
      </c>
      <c r="E76" s="134"/>
      <c r="F76" s="135" t="s">
        <v>50</v>
      </c>
      <c r="G76" s="133" t="s">
        <v>49</v>
      </c>
      <c r="H76" s="134"/>
      <c r="I76" s="134"/>
      <c r="J76" s="136" t="s">
        <v>50</v>
      </c>
      <c r="K76" s="134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138"/>
      <c r="C77" s="139"/>
      <c r="D77" s="139"/>
      <c r="E77" s="139"/>
      <c r="F77" s="139"/>
      <c r="G77" s="139"/>
      <c r="H77" s="139"/>
      <c r="I77" s="139"/>
      <c r="J77" s="139"/>
      <c r="K77" s="139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" customHeight="1">
      <c r="A81" s="33"/>
      <c r="B81" s="140"/>
      <c r="C81" s="141"/>
      <c r="D81" s="141"/>
      <c r="E81" s="141"/>
      <c r="F81" s="141"/>
      <c r="G81" s="141"/>
      <c r="H81" s="141"/>
      <c r="I81" s="141"/>
      <c r="J81" s="141"/>
      <c r="K81" s="141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" customHeight="1">
      <c r="A82" s="33"/>
      <c r="B82" s="34"/>
      <c r="C82" s="22" t="s">
        <v>97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284" t="str">
        <f>E7</f>
        <v>SŠ Albrechtova Český Těšín</v>
      </c>
      <c r="F85" s="285"/>
      <c r="G85" s="285"/>
      <c r="H85" s="285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95</v>
      </c>
      <c r="D86" s="35"/>
      <c r="E86" s="35"/>
      <c r="F86" s="35"/>
      <c r="G86" s="35"/>
      <c r="H86" s="35"/>
      <c r="I86" s="3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5"/>
      <c r="D87" s="35"/>
      <c r="E87" s="272" t="str">
        <f>E9</f>
        <v>SO 04 - Ploché střechy</v>
      </c>
      <c r="F87" s="283"/>
      <c r="G87" s="283"/>
      <c r="H87" s="283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5"/>
      <c r="E89" s="35"/>
      <c r="F89" s="26" t="str">
        <f>F12</f>
        <v xml:space="preserve"> </v>
      </c>
      <c r="G89" s="35"/>
      <c r="H89" s="35"/>
      <c r="I89" s="28" t="s">
        <v>22</v>
      </c>
      <c r="J89" s="65" t="str">
        <f>IF(J12="","",J12)</f>
        <v>26. 4. 2021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15" customHeight="1">
      <c r="A91" s="33"/>
      <c r="B91" s="34"/>
      <c r="C91" s="28" t="s">
        <v>24</v>
      </c>
      <c r="D91" s="35"/>
      <c r="E91" s="35"/>
      <c r="F91" s="26" t="str">
        <f>E15</f>
        <v>SŠ Albrechtova</v>
      </c>
      <c r="G91" s="35"/>
      <c r="H91" s="35"/>
      <c r="I91" s="28" t="s">
        <v>30</v>
      </c>
      <c r="J91" s="31" t="str">
        <f>E21</f>
        <v xml:space="preserve"> 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15" customHeight="1">
      <c r="A92" s="33"/>
      <c r="B92" s="34"/>
      <c r="C92" s="28" t="s">
        <v>28</v>
      </c>
      <c r="D92" s="35"/>
      <c r="E92" s="35"/>
      <c r="F92" s="26" t="str">
        <f>IF(E18="","",E18)</f>
        <v>Vyplň údaj</v>
      </c>
      <c r="G92" s="35"/>
      <c r="H92" s="35"/>
      <c r="I92" s="28" t="s">
        <v>32</v>
      </c>
      <c r="J92" s="31" t="str">
        <f>E24</f>
        <v xml:space="preserve"> 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42" t="s">
        <v>98</v>
      </c>
      <c r="D94" s="143"/>
      <c r="E94" s="143"/>
      <c r="F94" s="143"/>
      <c r="G94" s="143"/>
      <c r="H94" s="143"/>
      <c r="I94" s="143"/>
      <c r="J94" s="144" t="s">
        <v>99</v>
      </c>
      <c r="K94" s="143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8" customHeight="1">
      <c r="A96" s="33"/>
      <c r="B96" s="34"/>
      <c r="C96" s="145" t="s">
        <v>100</v>
      </c>
      <c r="D96" s="35"/>
      <c r="E96" s="35"/>
      <c r="F96" s="35"/>
      <c r="G96" s="35"/>
      <c r="H96" s="35"/>
      <c r="I96" s="35"/>
      <c r="J96" s="83">
        <f>J123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101</v>
      </c>
    </row>
    <row r="97" spans="2:12" s="9" customFormat="1" ht="24.9" customHeight="1">
      <c r="B97" s="146"/>
      <c r="C97" s="147"/>
      <c r="D97" s="148" t="s">
        <v>108</v>
      </c>
      <c r="E97" s="149"/>
      <c r="F97" s="149"/>
      <c r="G97" s="149"/>
      <c r="H97" s="149"/>
      <c r="I97" s="149"/>
      <c r="J97" s="150">
        <f>J124</f>
        <v>0</v>
      </c>
      <c r="K97" s="147"/>
      <c r="L97" s="151"/>
    </row>
    <row r="98" spans="2:12" s="9" customFormat="1" ht="24.9" customHeight="1">
      <c r="B98" s="146"/>
      <c r="C98" s="147"/>
      <c r="D98" s="148" t="s">
        <v>109</v>
      </c>
      <c r="E98" s="149"/>
      <c r="F98" s="149"/>
      <c r="G98" s="149"/>
      <c r="H98" s="149"/>
      <c r="I98" s="149"/>
      <c r="J98" s="150">
        <f>J127</f>
        <v>0</v>
      </c>
      <c r="K98" s="147"/>
      <c r="L98" s="151"/>
    </row>
    <row r="99" spans="2:12" s="9" customFormat="1" ht="24.9" customHeight="1">
      <c r="B99" s="146"/>
      <c r="C99" s="147"/>
      <c r="D99" s="148" t="s">
        <v>110</v>
      </c>
      <c r="E99" s="149"/>
      <c r="F99" s="149"/>
      <c r="G99" s="149"/>
      <c r="H99" s="149"/>
      <c r="I99" s="149"/>
      <c r="J99" s="150">
        <f>J130</f>
        <v>0</v>
      </c>
      <c r="K99" s="147"/>
      <c r="L99" s="151"/>
    </row>
    <row r="100" spans="2:12" s="10" customFormat="1" ht="19.95" customHeight="1">
      <c r="B100" s="152"/>
      <c r="C100" s="153"/>
      <c r="D100" s="154" t="s">
        <v>111</v>
      </c>
      <c r="E100" s="155"/>
      <c r="F100" s="155"/>
      <c r="G100" s="155"/>
      <c r="H100" s="155"/>
      <c r="I100" s="155"/>
      <c r="J100" s="156">
        <f>J131</f>
        <v>0</v>
      </c>
      <c r="K100" s="153"/>
      <c r="L100" s="157"/>
    </row>
    <row r="101" spans="2:12" s="10" customFormat="1" ht="19.95" customHeight="1">
      <c r="B101" s="152"/>
      <c r="C101" s="153"/>
      <c r="D101" s="154" t="s">
        <v>113</v>
      </c>
      <c r="E101" s="155"/>
      <c r="F101" s="155"/>
      <c r="G101" s="155"/>
      <c r="H101" s="155"/>
      <c r="I101" s="155"/>
      <c r="J101" s="156">
        <f>J152</f>
        <v>0</v>
      </c>
      <c r="K101" s="153"/>
      <c r="L101" s="157"/>
    </row>
    <row r="102" spans="2:12" s="10" customFormat="1" ht="19.95" customHeight="1">
      <c r="B102" s="152"/>
      <c r="C102" s="153"/>
      <c r="D102" s="154" t="s">
        <v>116</v>
      </c>
      <c r="E102" s="155"/>
      <c r="F102" s="155"/>
      <c r="G102" s="155"/>
      <c r="H102" s="155"/>
      <c r="I102" s="155"/>
      <c r="J102" s="156">
        <f>J154</f>
        <v>0</v>
      </c>
      <c r="K102" s="153"/>
      <c r="L102" s="157"/>
    </row>
    <row r="103" spans="2:12" s="10" customFormat="1" ht="19.95" customHeight="1">
      <c r="B103" s="152"/>
      <c r="C103" s="153"/>
      <c r="D103" s="154" t="s">
        <v>940</v>
      </c>
      <c r="E103" s="155"/>
      <c r="F103" s="155"/>
      <c r="G103" s="155"/>
      <c r="H103" s="155"/>
      <c r="I103" s="155"/>
      <c r="J103" s="156">
        <f>J155</f>
        <v>0</v>
      </c>
      <c r="K103" s="153"/>
      <c r="L103" s="157"/>
    </row>
    <row r="104" spans="1:31" s="2" customFormat="1" ht="21.75" customHeight="1">
      <c r="A104" s="33"/>
      <c r="B104" s="34"/>
      <c r="C104" s="35"/>
      <c r="D104" s="35"/>
      <c r="E104" s="35"/>
      <c r="F104" s="35"/>
      <c r="G104" s="35"/>
      <c r="H104" s="35"/>
      <c r="I104" s="35"/>
      <c r="J104" s="35"/>
      <c r="K104" s="35"/>
      <c r="L104" s="50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6.9" customHeight="1">
      <c r="A105" s="33"/>
      <c r="B105" s="53"/>
      <c r="C105" s="54"/>
      <c r="D105" s="54"/>
      <c r="E105" s="54"/>
      <c r="F105" s="54"/>
      <c r="G105" s="54"/>
      <c r="H105" s="54"/>
      <c r="I105" s="54"/>
      <c r="J105" s="54"/>
      <c r="K105" s="54"/>
      <c r="L105" s="50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9" spans="1:31" s="2" customFormat="1" ht="6.9" customHeight="1">
      <c r="A109" s="33"/>
      <c r="B109" s="55"/>
      <c r="C109" s="56"/>
      <c r="D109" s="56"/>
      <c r="E109" s="56"/>
      <c r="F109" s="56"/>
      <c r="G109" s="56"/>
      <c r="H109" s="56"/>
      <c r="I109" s="56"/>
      <c r="J109" s="56"/>
      <c r="K109" s="56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24.9" customHeight="1">
      <c r="A110" s="33"/>
      <c r="B110" s="34"/>
      <c r="C110" s="22" t="s">
        <v>119</v>
      </c>
      <c r="D110" s="35"/>
      <c r="E110" s="35"/>
      <c r="F110" s="35"/>
      <c r="G110" s="35"/>
      <c r="H110" s="35"/>
      <c r="I110" s="35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6.9" customHeight="1">
      <c r="A111" s="33"/>
      <c r="B111" s="34"/>
      <c r="C111" s="35"/>
      <c r="D111" s="35"/>
      <c r="E111" s="35"/>
      <c r="F111" s="35"/>
      <c r="G111" s="35"/>
      <c r="H111" s="35"/>
      <c r="I111" s="35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2" customHeight="1">
      <c r="A112" s="33"/>
      <c r="B112" s="34"/>
      <c r="C112" s="28" t="s">
        <v>16</v>
      </c>
      <c r="D112" s="35"/>
      <c r="E112" s="35"/>
      <c r="F112" s="35"/>
      <c r="G112" s="35"/>
      <c r="H112" s="35"/>
      <c r="I112" s="35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6.5" customHeight="1">
      <c r="A113" s="33"/>
      <c r="B113" s="34"/>
      <c r="C113" s="35"/>
      <c r="D113" s="35"/>
      <c r="E113" s="284" t="str">
        <f>E7</f>
        <v>SŠ Albrechtova Český Těšín</v>
      </c>
      <c r="F113" s="285"/>
      <c r="G113" s="285"/>
      <c r="H113" s="285"/>
      <c r="I113" s="35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2" customHeight="1">
      <c r="A114" s="33"/>
      <c r="B114" s="34"/>
      <c r="C114" s="28" t="s">
        <v>95</v>
      </c>
      <c r="D114" s="35"/>
      <c r="E114" s="35"/>
      <c r="F114" s="35"/>
      <c r="G114" s="35"/>
      <c r="H114" s="35"/>
      <c r="I114" s="35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6.5" customHeight="1">
      <c r="A115" s="33"/>
      <c r="B115" s="34"/>
      <c r="C115" s="35"/>
      <c r="D115" s="35"/>
      <c r="E115" s="272" t="str">
        <f>E9</f>
        <v>SO 04 - Ploché střechy</v>
      </c>
      <c r="F115" s="283"/>
      <c r="G115" s="283"/>
      <c r="H115" s="283"/>
      <c r="I115" s="35"/>
      <c r="J115" s="35"/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6.9" customHeight="1">
      <c r="A116" s="33"/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2" customHeight="1">
      <c r="A117" s="33"/>
      <c r="B117" s="34"/>
      <c r="C117" s="28" t="s">
        <v>20</v>
      </c>
      <c r="D117" s="35"/>
      <c r="E117" s="35"/>
      <c r="F117" s="26" t="str">
        <f>F12</f>
        <v xml:space="preserve"> </v>
      </c>
      <c r="G117" s="35"/>
      <c r="H117" s="35"/>
      <c r="I117" s="28" t="s">
        <v>22</v>
      </c>
      <c r="J117" s="65" t="str">
        <f>IF(J12="","",J12)</f>
        <v>26. 4. 2021</v>
      </c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6.9" customHeight="1">
      <c r="A118" s="33"/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5.15" customHeight="1">
      <c r="A119" s="33"/>
      <c r="B119" s="34"/>
      <c r="C119" s="28" t="s">
        <v>24</v>
      </c>
      <c r="D119" s="35"/>
      <c r="E119" s="35"/>
      <c r="F119" s="26" t="str">
        <f>E15</f>
        <v>SŠ Albrechtova</v>
      </c>
      <c r="G119" s="35"/>
      <c r="H119" s="35"/>
      <c r="I119" s="28" t="s">
        <v>30</v>
      </c>
      <c r="J119" s="31" t="str">
        <f>E21</f>
        <v xml:space="preserve"> </v>
      </c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5.15" customHeight="1">
      <c r="A120" s="33"/>
      <c r="B120" s="34"/>
      <c r="C120" s="28" t="s">
        <v>28</v>
      </c>
      <c r="D120" s="35"/>
      <c r="E120" s="35"/>
      <c r="F120" s="26" t="str">
        <f>IF(E18="","",E18)</f>
        <v>Vyplň údaj</v>
      </c>
      <c r="G120" s="35"/>
      <c r="H120" s="35"/>
      <c r="I120" s="28" t="s">
        <v>32</v>
      </c>
      <c r="J120" s="31" t="str">
        <f>E24</f>
        <v xml:space="preserve"> </v>
      </c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0.35" customHeight="1">
      <c r="A121" s="33"/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11" customFormat="1" ht="29.25" customHeight="1">
      <c r="A122" s="158"/>
      <c r="B122" s="159"/>
      <c r="C122" s="160" t="s">
        <v>120</v>
      </c>
      <c r="D122" s="161" t="s">
        <v>59</v>
      </c>
      <c r="E122" s="161" t="s">
        <v>55</v>
      </c>
      <c r="F122" s="161" t="s">
        <v>56</v>
      </c>
      <c r="G122" s="161" t="s">
        <v>121</v>
      </c>
      <c r="H122" s="161" t="s">
        <v>122</v>
      </c>
      <c r="I122" s="161" t="s">
        <v>123</v>
      </c>
      <c r="J122" s="162" t="s">
        <v>99</v>
      </c>
      <c r="K122" s="163" t="s">
        <v>124</v>
      </c>
      <c r="L122" s="164"/>
      <c r="M122" s="74" t="s">
        <v>1</v>
      </c>
      <c r="N122" s="75" t="s">
        <v>38</v>
      </c>
      <c r="O122" s="75" t="s">
        <v>125</v>
      </c>
      <c r="P122" s="75" t="s">
        <v>126</v>
      </c>
      <c r="Q122" s="75" t="s">
        <v>127</v>
      </c>
      <c r="R122" s="75" t="s">
        <v>128</v>
      </c>
      <c r="S122" s="75" t="s">
        <v>129</v>
      </c>
      <c r="T122" s="76" t="s">
        <v>130</v>
      </c>
      <c r="U122" s="158"/>
      <c r="V122" s="158"/>
      <c r="W122" s="158"/>
      <c r="X122" s="158"/>
      <c r="Y122" s="158"/>
      <c r="Z122" s="158"/>
      <c r="AA122" s="158"/>
      <c r="AB122" s="158"/>
      <c r="AC122" s="158"/>
      <c r="AD122" s="158"/>
      <c r="AE122" s="158"/>
    </row>
    <row r="123" spans="1:63" s="2" customFormat="1" ht="22.8" customHeight="1">
      <c r="A123" s="33"/>
      <c r="B123" s="34"/>
      <c r="C123" s="81" t="s">
        <v>131</v>
      </c>
      <c r="D123" s="35"/>
      <c r="E123" s="35"/>
      <c r="F123" s="35"/>
      <c r="G123" s="35"/>
      <c r="H123" s="35"/>
      <c r="I123" s="35"/>
      <c r="J123" s="165">
        <f>BK123</f>
        <v>0</v>
      </c>
      <c r="K123" s="35"/>
      <c r="L123" s="38"/>
      <c r="M123" s="77"/>
      <c r="N123" s="166"/>
      <c r="O123" s="78"/>
      <c r="P123" s="167">
        <f>P124+P127+P130</f>
        <v>0</v>
      </c>
      <c r="Q123" s="78"/>
      <c r="R123" s="167">
        <f>R124+R127+R130</f>
        <v>4.794469249999999</v>
      </c>
      <c r="S123" s="78"/>
      <c r="T123" s="168">
        <f>T124+T127+T130</f>
        <v>9.2884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6" t="s">
        <v>73</v>
      </c>
      <c r="AU123" s="16" t="s">
        <v>101</v>
      </c>
      <c r="BK123" s="169">
        <f>BK124+BK127+BK130</f>
        <v>0</v>
      </c>
    </row>
    <row r="124" spans="2:63" s="12" customFormat="1" ht="25.95" customHeight="1">
      <c r="B124" s="170"/>
      <c r="C124" s="171"/>
      <c r="D124" s="172" t="s">
        <v>73</v>
      </c>
      <c r="E124" s="173" t="s">
        <v>314</v>
      </c>
      <c r="F124" s="173" t="s">
        <v>268</v>
      </c>
      <c r="G124" s="171"/>
      <c r="H124" s="171"/>
      <c r="I124" s="174"/>
      <c r="J124" s="175">
        <f>BK124</f>
        <v>0</v>
      </c>
      <c r="K124" s="171"/>
      <c r="L124" s="176"/>
      <c r="M124" s="177"/>
      <c r="N124" s="178"/>
      <c r="O124" s="178"/>
      <c r="P124" s="179">
        <f>SUM(P125:P126)</f>
        <v>0</v>
      </c>
      <c r="Q124" s="178"/>
      <c r="R124" s="179">
        <f>SUM(R125:R126)</f>
        <v>0</v>
      </c>
      <c r="S124" s="178"/>
      <c r="T124" s="180">
        <f>SUM(T125:T126)</f>
        <v>0</v>
      </c>
      <c r="AR124" s="181" t="s">
        <v>82</v>
      </c>
      <c r="AT124" s="182" t="s">
        <v>73</v>
      </c>
      <c r="AU124" s="182" t="s">
        <v>74</v>
      </c>
      <c r="AY124" s="181" t="s">
        <v>134</v>
      </c>
      <c r="BK124" s="183">
        <f>SUM(BK125:BK126)</f>
        <v>0</v>
      </c>
    </row>
    <row r="125" spans="1:65" s="2" customFormat="1" ht="16.5" customHeight="1">
      <c r="A125" s="33"/>
      <c r="B125" s="34"/>
      <c r="C125" s="186" t="s">
        <v>476</v>
      </c>
      <c r="D125" s="186" t="s">
        <v>138</v>
      </c>
      <c r="E125" s="187" t="s">
        <v>316</v>
      </c>
      <c r="F125" s="188" t="s">
        <v>317</v>
      </c>
      <c r="G125" s="189" t="s">
        <v>277</v>
      </c>
      <c r="H125" s="190">
        <v>1</v>
      </c>
      <c r="I125" s="191"/>
      <c r="J125" s="192">
        <f>ROUND(I125*H125,2)</f>
        <v>0</v>
      </c>
      <c r="K125" s="193"/>
      <c r="L125" s="38"/>
      <c r="M125" s="194" t="s">
        <v>1</v>
      </c>
      <c r="N125" s="195" t="s">
        <v>39</v>
      </c>
      <c r="O125" s="70"/>
      <c r="P125" s="196">
        <f>O125*H125</f>
        <v>0</v>
      </c>
      <c r="Q125" s="196">
        <v>0</v>
      </c>
      <c r="R125" s="196">
        <f>Q125*H125</f>
        <v>0</v>
      </c>
      <c r="S125" s="196">
        <v>0</v>
      </c>
      <c r="T125" s="197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98" t="s">
        <v>142</v>
      </c>
      <c r="AT125" s="198" t="s">
        <v>138</v>
      </c>
      <c r="AU125" s="198" t="s">
        <v>82</v>
      </c>
      <c r="AY125" s="16" t="s">
        <v>134</v>
      </c>
      <c r="BE125" s="199">
        <f>IF(N125="základní",J125,0)</f>
        <v>0</v>
      </c>
      <c r="BF125" s="199">
        <f>IF(N125="snížená",J125,0)</f>
        <v>0</v>
      </c>
      <c r="BG125" s="199">
        <f>IF(N125="zákl. přenesená",J125,0)</f>
        <v>0</v>
      </c>
      <c r="BH125" s="199">
        <f>IF(N125="sníž. přenesená",J125,0)</f>
        <v>0</v>
      </c>
      <c r="BI125" s="199">
        <f>IF(N125="nulová",J125,0)</f>
        <v>0</v>
      </c>
      <c r="BJ125" s="16" t="s">
        <v>82</v>
      </c>
      <c r="BK125" s="199">
        <f>ROUND(I125*H125,2)</f>
        <v>0</v>
      </c>
      <c r="BL125" s="16" t="s">
        <v>142</v>
      </c>
      <c r="BM125" s="198" t="s">
        <v>941</v>
      </c>
    </row>
    <row r="126" spans="1:65" s="2" customFormat="1" ht="16.5" customHeight="1">
      <c r="A126" s="33"/>
      <c r="B126" s="34"/>
      <c r="C126" s="186" t="s">
        <v>480</v>
      </c>
      <c r="D126" s="186" t="s">
        <v>138</v>
      </c>
      <c r="E126" s="187" t="s">
        <v>320</v>
      </c>
      <c r="F126" s="188" t="s">
        <v>321</v>
      </c>
      <c r="G126" s="189" t="s">
        <v>277</v>
      </c>
      <c r="H126" s="190">
        <v>1</v>
      </c>
      <c r="I126" s="191"/>
      <c r="J126" s="192">
        <f>ROUND(I126*H126,2)</f>
        <v>0</v>
      </c>
      <c r="K126" s="193"/>
      <c r="L126" s="38"/>
      <c r="M126" s="194" t="s">
        <v>1</v>
      </c>
      <c r="N126" s="195" t="s">
        <v>39</v>
      </c>
      <c r="O126" s="70"/>
      <c r="P126" s="196">
        <f>O126*H126</f>
        <v>0</v>
      </c>
      <c r="Q126" s="196">
        <v>0</v>
      </c>
      <c r="R126" s="196">
        <f>Q126*H126</f>
        <v>0</v>
      </c>
      <c r="S126" s="196">
        <v>0</v>
      </c>
      <c r="T126" s="197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98" t="s">
        <v>142</v>
      </c>
      <c r="AT126" s="198" t="s">
        <v>138</v>
      </c>
      <c r="AU126" s="198" t="s">
        <v>82</v>
      </c>
      <c r="AY126" s="16" t="s">
        <v>134</v>
      </c>
      <c r="BE126" s="199">
        <f>IF(N126="základní",J126,0)</f>
        <v>0</v>
      </c>
      <c r="BF126" s="199">
        <f>IF(N126="snížená",J126,0)</f>
        <v>0</v>
      </c>
      <c r="BG126" s="199">
        <f>IF(N126="zákl. přenesená",J126,0)</f>
        <v>0</v>
      </c>
      <c r="BH126" s="199">
        <f>IF(N126="sníž. přenesená",J126,0)</f>
        <v>0</v>
      </c>
      <c r="BI126" s="199">
        <f>IF(N126="nulová",J126,0)</f>
        <v>0</v>
      </c>
      <c r="BJ126" s="16" t="s">
        <v>82</v>
      </c>
      <c r="BK126" s="199">
        <f>ROUND(I126*H126,2)</f>
        <v>0</v>
      </c>
      <c r="BL126" s="16" t="s">
        <v>142</v>
      </c>
      <c r="BM126" s="198" t="s">
        <v>942</v>
      </c>
    </row>
    <row r="127" spans="2:63" s="12" customFormat="1" ht="25.95" customHeight="1">
      <c r="B127" s="170"/>
      <c r="C127" s="171"/>
      <c r="D127" s="172" t="s">
        <v>73</v>
      </c>
      <c r="E127" s="173" t="s">
        <v>323</v>
      </c>
      <c r="F127" s="173" t="s">
        <v>324</v>
      </c>
      <c r="G127" s="171"/>
      <c r="H127" s="171"/>
      <c r="I127" s="174"/>
      <c r="J127" s="175">
        <f>BK127</f>
        <v>0</v>
      </c>
      <c r="K127" s="171"/>
      <c r="L127" s="176"/>
      <c r="M127" s="177"/>
      <c r="N127" s="178"/>
      <c r="O127" s="178"/>
      <c r="P127" s="179">
        <f>SUM(P128:P129)</f>
        <v>0</v>
      </c>
      <c r="Q127" s="178"/>
      <c r="R127" s="179">
        <f>SUM(R128:R129)</f>
        <v>0</v>
      </c>
      <c r="S127" s="178"/>
      <c r="T127" s="180">
        <f>SUM(T128:T129)</f>
        <v>0</v>
      </c>
      <c r="AR127" s="181" t="s">
        <v>82</v>
      </c>
      <c r="AT127" s="182" t="s">
        <v>73</v>
      </c>
      <c r="AU127" s="182" t="s">
        <v>74</v>
      </c>
      <c r="AY127" s="181" t="s">
        <v>134</v>
      </c>
      <c r="BK127" s="183">
        <f>SUM(BK128:BK129)</f>
        <v>0</v>
      </c>
    </row>
    <row r="128" spans="1:65" s="2" customFormat="1" ht="16.5" customHeight="1">
      <c r="A128" s="33"/>
      <c r="B128" s="34"/>
      <c r="C128" s="186" t="s">
        <v>464</v>
      </c>
      <c r="D128" s="186" t="s">
        <v>138</v>
      </c>
      <c r="E128" s="187" t="s">
        <v>326</v>
      </c>
      <c r="F128" s="188" t="s">
        <v>327</v>
      </c>
      <c r="G128" s="189" t="s">
        <v>277</v>
      </c>
      <c r="H128" s="190">
        <v>1</v>
      </c>
      <c r="I128" s="191"/>
      <c r="J128" s="192">
        <f>ROUND(I128*H128,2)</f>
        <v>0</v>
      </c>
      <c r="K128" s="193"/>
      <c r="L128" s="38"/>
      <c r="M128" s="194" t="s">
        <v>1</v>
      </c>
      <c r="N128" s="195" t="s">
        <v>39</v>
      </c>
      <c r="O128" s="70"/>
      <c r="P128" s="196">
        <f>O128*H128</f>
        <v>0</v>
      </c>
      <c r="Q128" s="196">
        <v>0</v>
      </c>
      <c r="R128" s="196">
        <f>Q128*H128</f>
        <v>0</v>
      </c>
      <c r="S128" s="196">
        <v>0</v>
      </c>
      <c r="T128" s="197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98" t="s">
        <v>142</v>
      </c>
      <c r="AT128" s="198" t="s">
        <v>138</v>
      </c>
      <c r="AU128" s="198" t="s">
        <v>82</v>
      </c>
      <c r="AY128" s="16" t="s">
        <v>134</v>
      </c>
      <c r="BE128" s="199">
        <f>IF(N128="základní",J128,0)</f>
        <v>0</v>
      </c>
      <c r="BF128" s="199">
        <f>IF(N128="snížená",J128,0)</f>
        <v>0</v>
      </c>
      <c r="BG128" s="199">
        <f>IF(N128="zákl. přenesená",J128,0)</f>
        <v>0</v>
      </c>
      <c r="BH128" s="199">
        <f>IF(N128="sníž. přenesená",J128,0)</f>
        <v>0</v>
      </c>
      <c r="BI128" s="199">
        <f>IF(N128="nulová",J128,0)</f>
        <v>0</v>
      </c>
      <c r="BJ128" s="16" t="s">
        <v>82</v>
      </c>
      <c r="BK128" s="199">
        <f>ROUND(I128*H128,2)</f>
        <v>0</v>
      </c>
      <c r="BL128" s="16" t="s">
        <v>142</v>
      </c>
      <c r="BM128" s="198" t="s">
        <v>943</v>
      </c>
    </row>
    <row r="129" spans="1:65" s="2" customFormat="1" ht="21.75" customHeight="1">
      <c r="A129" s="33"/>
      <c r="B129" s="34"/>
      <c r="C129" s="186" t="s">
        <v>488</v>
      </c>
      <c r="D129" s="186" t="s">
        <v>138</v>
      </c>
      <c r="E129" s="187" t="s">
        <v>275</v>
      </c>
      <c r="F129" s="188" t="s">
        <v>331</v>
      </c>
      <c r="G129" s="189" t="s">
        <v>277</v>
      </c>
      <c r="H129" s="190">
        <v>1</v>
      </c>
      <c r="I129" s="191"/>
      <c r="J129" s="192">
        <f>ROUND(I129*H129,2)</f>
        <v>0</v>
      </c>
      <c r="K129" s="193"/>
      <c r="L129" s="38"/>
      <c r="M129" s="194" t="s">
        <v>1</v>
      </c>
      <c r="N129" s="195" t="s">
        <v>39</v>
      </c>
      <c r="O129" s="70"/>
      <c r="P129" s="196">
        <f>O129*H129</f>
        <v>0</v>
      </c>
      <c r="Q129" s="196">
        <v>0</v>
      </c>
      <c r="R129" s="196">
        <f>Q129*H129</f>
        <v>0</v>
      </c>
      <c r="S129" s="196">
        <v>0</v>
      </c>
      <c r="T129" s="197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98" t="s">
        <v>142</v>
      </c>
      <c r="AT129" s="198" t="s">
        <v>138</v>
      </c>
      <c r="AU129" s="198" t="s">
        <v>82</v>
      </c>
      <c r="AY129" s="16" t="s">
        <v>134</v>
      </c>
      <c r="BE129" s="199">
        <f>IF(N129="základní",J129,0)</f>
        <v>0</v>
      </c>
      <c r="BF129" s="199">
        <f>IF(N129="snížená",J129,0)</f>
        <v>0</v>
      </c>
      <c r="BG129" s="199">
        <f>IF(N129="zákl. přenesená",J129,0)</f>
        <v>0</v>
      </c>
      <c r="BH129" s="199">
        <f>IF(N129="sníž. přenesená",J129,0)</f>
        <v>0</v>
      </c>
      <c r="BI129" s="199">
        <f>IF(N129="nulová",J129,0)</f>
        <v>0</v>
      </c>
      <c r="BJ129" s="16" t="s">
        <v>82</v>
      </c>
      <c r="BK129" s="199">
        <f>ROUND(I129*H129,2)</f>
        <v>0</v>
      </c>
      <c r="BL129" s="16" t="s">
        <v>142</v>
      </c>
      <c r="BM129" s="198" t="s">
        <v>944</v>
      </c>
    </row>
    <row r="130" spans="2:63" s="12" customFormat="1" ht="25.95" customHeight="1">
      <c r="B130" s="170"/>
      <c r="C130" s="171"/>
      <c r="D130" s="172" t="s">
        <v>73</v>
      </c>
      <c r="E130" s="173" t="s">
        <v>333</v>
      </c>
      <c r="F130" s="173" t="s">
        <v>334</v>
      </c>
      <c r="G130" s="171"/>
      <c r="H130" s="171"/>
      <c r="I130" s="174"/>
      <c r="J130" s="175">
        <f>BK130</f>
        <v>0</v>
      </c>
      <c r="K130" s="171"/>
      <c r="L130" s="176"/>
      <c r="M130" s="177"/>
      <c r="N130" s="178"/>
      <c r="O130" s="178"/>
      <c r="P130" s="179">
        <f>P131+P152+P154+P155</f>
        <v>0</v>
      </c>
      <c r="Q130" s="178"/>
      <c r="R130" s="179">
        <f>R131+R152+R154+R155</f>
        <v>4.794469249999999</v>
      </c>
      <c r="S130" s="178"/>
      <c r="T130" s="180">
        <f>T131+T152+T154+T155</f>
        <v>9.2884</v>
      </c>
      <c r="AR130" s="181" t="s">
        <v>84</v>
      </c>
      <c r="AT130" s="182" t="s">
        <v>73</v>
      </c>
      <c r="AU130" s="182" t="s">
        <v>74</v>
      </c>
      <c r="AY130" s="181" t="s">
        <v>134</v>
      </c>
      <c r="BK130" s="183">
        <f>BK131+BK152+BK154+BK155</f>
        <v>0</v>
      </c>
    </row>
    <row r="131" spans="2:63" s="12" customFormat="1" ht="22.8" customHeight="1">
      <c r="B131" s="170"/>
      <c r="C131" s="171"/>
      <c r="D131" s="172" t="s">
        <v>73</v>
      </c>
      <c r="E131" s="184" t="s">
        <v>335</v>
      </c>
      <c r="F131" s="184" t="s">
        <v>336</v>
      </c>
      <c r="G131" s="171"/>
      <c r="H131" s="171"/>
      <c r="I131" s="174"/>
      <c r="J131" s="185">
        <f>BK131</f>
        <v>0</v>
      </c>
      <c r="K131" s="171"/>
      <c r="L131" s="176"/>
      <c r="M131" s="177"/>
      <c r="N131" s="178"/>
      <c r="O131" s="178"/>
      <c r="P131" s="179">
        <f>SUM(P132:P151)</f>
        <v>0</v>
      </c>
      <c r="Q131" s="178"/>
      <c r="R131" s="179">
        <f>SUM(R132:R151)</f>
        <v>4.699889249999999</v>
      </c>
      <c r="S131" s="178"/>
      <c r="T131" s="180">
        <f>SUM(T132:T151)</f>
        <v>9.2884</v>
      </c>
      <c r="AR131" s="181" t="s">
        <v>84</v>
      </c>
      <c r="AT131" s="182" t="s">
        <v>73</v>
      </c>
      <c r="AU131" s="182" t="s">
        <v>82</v>
      </c>
      <c r="AY131" s="181" t="s">
        <v>134</v>
      </c>
      <c r="BK131" s="183">
        <f>SUM(BK132:BK151)</f>
        <v>0</v>
      </c>
    </row>
    <row r="132" spans="1:65" s="2" customFormat="1" ht="21.75" customHeight="1">
      <c r="A132" s="33"/>
      <c r="B132" s="34"/>
      <c r="C132" s="186" t="s">
        <v>437</v>
      </c>
      <c r="D132" s="186" t="s">
        <v>138</v>
      </c>
      <c r="E132" s="187" t="s">
        <v>945</v>
      </c>
      <c r="F132" s="188" t="s">
        <v>946</v>
      </c>
      <c r="G132" s="189" t="s">
        <v>162</v>
      </c>
      <c r="H132" s="190">
        <v>606.1</v>
      </c>
      <c r="I132" s="191"/>
      <c r="J132" s="192">
        <f>ROUND(I132*H132,2)</f>
        <v>0</v>
      </c>
      <c r="K132" s="193"/>
      <c r="L132" s="38"/>
      <c r="M132" s="194" t="s">
        <v>1</v>
      </c>
      <c r="N132" s="195" t="s">
        <v>39</v>
      </c>
      <c r="O132" s="70"/>
      <c r="P132" s="196">
        <f>O132*H132</f>
        <v>0</v>
      </c>
      <c r="Q132" s="196">
        <v>0</v>
      </c>
      <c r="R132" s="196">
        <f>Q132*H132</f>
        <v>0</v>
      </c>
      <c r="S132" s="196">
        <v>0.01</v>
      </c>
      <c r="T132" s="197">
        <f>S132*H132</f>
        <v>6.061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98" t="s">
        <v>340</v>
      </c>
      <c r="AT132" s="198" t="s">
        <v>138</v>
      </c>
      <c r="AU132" s="198" t="s">
        <v>84</v>
      </c>
      <c r="AY132" s="16" t="s">
        <v>134</v>
      </c>
      <c r="BE132" s="199">
        <f>IF(N132="základní",J132,0)</f>
        <v>0</v>
      </c>
      <c r="BF132" s="199">
        <f>IF(N132="snížená",J132,0)</f>
        <v>0</v>
      </c>
      <c r="BG132" s="199">
        <f>IF(N132="zákl. přenesená",J132,0)</f>
        <v>0</v>
      </c>
      <c r="BH132" s="199">
        <f>IF(N132="sníž. přenesená",J132,0)</f>
        <v>0</v>
      </c>
      <c r="BI132" s="199">
        <f>IF(N132="nulová",J132,0)</f>
        <v>0</v>
      </c>
      <c r="BJ132" s="16" t="s">
        <v>82</v>
      </c>
      <c r="BK132" s="199">
        <f>ROUND(I132*H132,2)</f>
        <v>0</v>
      </c>
      <c r="BL132" s="16" t="s">
        <v>340</v>
      </c>
      <c r="BM132" s="198" t="s">
        <v>947</v>
      </c>
    </row>
    <row r="133" spans="1:65" s="2" customFormat="1" ht="21.75" customHeight="1">
      <c r="A133" s="33"/>
      <c r="B133" s="34"/>
      <c r="C133" s="186" t="s">
        <v>198</v>
      </c>
      <c r="D133" s="186" t="s">
        <v>138</v>
      </c>
      <c r="E133" s="187" t="s">
        <v>948</v>
      </c>
      <c r="F133" s="188" t="s">
        <v>949</v>
      </c>
      <c r="G133" s="189" t="s">
        <v>162</v>
      </c>
      <c r="H133" s="190">
        <v>1502.6</v>
      </c>
      <c r="I133" s="191"/>
      <c r="J133" s="192">
        <f>ROUND(I133*H133,2)</f>
        <v>0</v>
      </c>
      <c r="K133" s="193"/>
      <c r="L133" s="38"/>
      <c r="M133" s="194" t="s">
        <v>1</v>
      </c>
      <c r="N133" s="195" t="s">
        <v>39</v>
      </c>
      <c r="O133" s="70"/>
      <c r="P133" s="196">
        <f>O133*H133</f>
        <v>0</v>
      </c>
      <c r="Q133" s="196">
        <v>0</v>
      </c>
      <c r="R133" s="196">
        <f>Q133*H133</f>
        <v>0</v>
      </c>
      <c r="S133" s="196">
        <v>0</v>
      </c>
      <c r="T133" s="197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98" t="s">
        <v>340</v>
      </c>
      <c r="AT133" s="198" t="s">
        <v>138</v>
      </c>
      <c r="AU133" s="198" t="s">
        <v>84</v>
      </c>
      <c r="AY133" s="16" t="s">
        <v>134</v>
      </c>
      <c r="BE133" s="199">
        <f>IF(N133="základní",J133,0)</f>
        <v>0</v>
      </c>
      <c r="BF133" s="199">
        <f>IF(N133="snížená",J133,0)</f>
        <v>0</v>
      </c>
      <c r="BG133" s="199">
        <f>IF(N133="zákl. přenesená",J133,0)</f>
        <v>0</v>
      </c>
      <c r="BH133" s="199">
        <f>IF(N133="sníž. přenesená",J133,0)</f>
        <v>0</v>
      </c>
      <c r="BI133" s="199">
        <f>IF(N133="nulová",J133,0)</f>
        <v>0</v>
      </c>
      <c r="BJ133" s="16" t="s">
        <v>82</v>
      </c>
      <c r="BK133" s="199">
        <f>ROUND(I133*H133,2)</f>
        <v>0</v>
      </c>
      <c r="BL133" s="16" t="s">
        <v>340</v>
      </c>
      <c r="BM133" s="198" t="s">
        <v>950</v>
      </c>
    </row>
    <row r="134" spans="2:51" s="13" customFormat="1" ht="12">
      <c r="B134" s="212"/>
      <c r="C134" s="213"/>
      <c r="D134" s="214" t="s">
        <v>363</v>
      </c>
      <c r="E134" s="223" t="s">
        <v>1</v>
      </c>
      <c r="F134" s="215" t="s">
        <v>951</v>
      </c>
      <c r="G134" s="213"/>
      <c r="H134" s="216">
        <v>1502.6</v>
      </c>
      <c r="I134" s="217"/>
      <c r="J134" s="213"/>
      <c r="K134" s="213"/>
      <c r="L134" s="218"/>
      <c r="M134" s="219"/>
      <c r="N134" s="220"/>
      <c r="O134" s="220"/>
      <c r="P134" s="220"/>
      <c r="Q134" s="220"/>
      <c r="R134" s="220"/>
      <c r="S134" s="220"/>
      <c r="T134" s="221"/>
      <c r="AT134" s="222" t="s">
        <v>363</v>
      </c>
      <c r="AU134" s="222" t="s">
        <v>84</v>
      </c>
      <c r="AV134" s="13" t="s">
        <v>84</v>
      </c>
      <c r="AW134" s="13" t="s">
        <v>31</v>
      </c>
      <c r="AX134" s="13" t="s">
        <v>82</v>
      </c>
      <c r="AY134" s="222" t="s">
        <v>134</v>
      </c>
    </row>
    <row r="135" spans="1:65" s="2" customFormat="1" ht="33" customHeight="1">
      <c r="A135" s="33"/>
      <c r="B135" s="34"/>
      <c r="C135" s="201" t="s">
        <v>468</v>
      </c>
      <c r="D135" s="201" t="s">
        <v>358</v>
      </c>
      <c r="E135" s="202" t="s">
        <v>952</v>
      </c>
      <c r="F135" s="203" t="s">
        <v>953</v>
      </c>
      <c r="G135" s="204" t="s">
        <v>162</v>
      </c>
      <c r="H135" s="205">
        <v>1751.28</v>
      </c>
      <c r="I135" s="206"/>
      <c r="J135" s="207">
        <f>ROUND(I135*H135,2)</f>
        <v>0</v>
      </c>
      <c r="K135" s="208"/>
      <c r="L135" s="209"/>
      <c r="M135" s="210" t="s">
        <v>1</v>
      </c>
      <c r="N135" s="211" t="s">
        <v>39</v>
      </c>
      <c r="O135" s="70"/>
      <c r="P135" s="196">
        <f>O135*H135</f>
        <v>0</v>
      </c>
      <c r="Q135" s="196">
        <v>0.0021</v>
      </c>
      <c r="R135" s="196">
        <f>Q135*H135</f>
        <v>3.677688</v>
      </c>
      <c r="S135" s="196">
        <v>0</v>
      </c>
      <c r="T135" s="197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98" t="s">
        <v>361</v>
      </c>
      <c r="AT135" s="198" t="s">
        <v>358</v>
      </c>
      <c r="AU135" s="198" t="s">
        <v>84</v>
      </c>
      <c r="AY135" s="16" t="s">
        <v>134</v>
      </c>
      <c r="BE135" s="199">
        <f>IF(N135="základní",J135,0)</f>
        <v>0</v>
      </c>
      <c r="BF135" s="199">
        <f>IF(N135="snížená",J135,0)</f>
        <v>0</v>
      </c>
      <c r="BG135" s="199">
        <f>IF(N135="zákl. přenesená",J135,0)</f>
        <v>0</v>
      </c>
      <c r="BH135" s="199">
        <f>IF(N135="sníž. přenesená",J135,0)</f>
        <v>0</v>
      </c>
      <c r="BI135" s="199">
        <f>IF(N135="nulová",J135,0)</f>
        <v>0</v>
      </c>
      <c r="BJ135" s="16" t="s">
        <v>82</v>
      </c>
      <c r="BK135" s="199">
        <f>ROUND(I135*H135,2)</f>
        <v>0</v>
      </c>
      <c r="BL135" s="16" t="s">
        <v>340</v>
      </c>
      <c r="BM135" s="198" t="s">
        <v>954</v>
      </c>
    </row>
    <row r="136" spans="2:51" s="13" customFormat="1" ht="12">
      <c r="B136" s="212"/>
      <c r="C136" s="213"/>
      <c r="D136" s="214" t="s">
        <v>363</v>
      </c>
      <c r="E136" s="213"/>
      <c r="F136" s="215" t="s">
        <v>955</v>
      </c>
      <c r="G136" s="213"/>
      <c r="H136" s="216">
        <v>1751.28</v>
      </c>
      <c r="I136" s="217"/>
      <c r="J136" s="213"/>
      <c r="K136" s="213"/>
      <c r="L136" s="218"/>
      <c r="M136" s="219"/>
      <c r="N136" s="220"/>
      <c r="O136" s="220"/>
      <c r="P136" s="220"/>
      <c r="Q136" s="220"/>
      <c r="R136" s="220"/>
      <c r="S136" s="220"/>
      <c r="T136" s="221"/>
      <c r="AT136" s="222" t="s">
        <v>363</v>
      </c>
      <c r="AU136" s="222" t="s">
        <v>84</v>
      </c>
      <c r="AV136" s="13" t="s">
        <v>84</v>
      </c>
      <c r="AW136" s="13" t="s">
        <v>4</v>
      </c>
      <c r="AX136" s="13" t="s">
        <v>82</v>
      </c>
      <c r="AY136" s="222" t="s">
        <v>134</v>
      </c>
    </row>
    <row r="137" spans="1:65" s="2" customFormat="1" ht="21.75" customHeight="1">
      <c r="A137" s="33"/>
      <c r="B137" s="34"/>
      <c r="C137" s="201" t="s">
        <v>427</v>
      </c>
      <c r="D137" s="201" t="s">
        <v>358</v>
      </c>
      <c r="E137" s="202" t="s">
        <v>956</v>
      </c>
      <c r="F137" s="203" t="s">
        <v>957</v>
      </c>
      <c r="G137" s="204" t="s">
        <v>141</v>
      </c>
      <c r="H137" s="205">
        <v>7867.125</v>
      </c>
      <c r="I137" s="206"/>
      <c r="J137" s="207">
        <f>ROUND(I137*H137,2)</f>
        <v>0</v>
      </c>
      <c r="K137" s="208"/>
      <c r="L137" s="209"/>
      <c r="M137" s="210" t="s">
        <v>1</v>
      </c>
      <c r="N137" s="211" t="s">
        <v>39</v>
      </c>
      <c r="O137" s="70"/>
      <c r="P137" s="196">
        <f>O137*H137</f>
        <v>0</v>
      </c>
      <c r="Q137" s="196">
        <v>1E-05</v>
      </c>
      <c r="R137" s="196">
        <f>Q137*H137</f>
        <v>0.07867125000000001</v>
      </c>
      <c r="S137" s="196">
        <v>0</v>
      </c>
      <c r="T137" s="197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98" t="s">
        <v>361</v>
      </c>
      <c r="AT137" s="198" t="s">
        <v>358</v>
      </c>
      <c r="AU137" s="198" t="s">
        <v>84</v>
      </c>
      <c r="AY137" s="16" t="s">
        <v>134</v>
      </c>
      <c r="BE137" s="199">
        <f>IF(N137="základní",J137,0)</f>
        <v>0</v>
      </c>
      <c r="BF137" s="199">
        <f>IF(N137="snížená",J137,0)</f>
        <v>0</v>
      </c>
      <c r="BG137" s="199">
        <f>IF(N137="zákl. přenesená",J137,0)</f>
        <v>0</v>
      </c>
      <c r="BH137" s="199">
        <f>IF(N137="sníž. přenesená",J137,0)</f>
        <v>0</v>
      </c>
      <c r="BI137" s="199">
        <f>IF(N137="nulová",J137,0)</f>
        <v>0</v>
      </c>
      <c r="BJ137" s="16" t="s">
        <v>82</v>
      </c>
      <c r="BK137" s="199">
        <f>ROUND(I137*H137,2)</f>
        <v>0</v>
      </c>
      <c r="BL137" s="16" t="s">
        <v>340</v>
      </c>
      <c r="BM137" s="198" t="s">
        <v>958</v>
      </c>
    </row>
    <row r="138" spans="2:51" s="13" customFormat="1" ht="12">
      <c r="B138" s="212"/>
      <c r="C138" s="213"/>
      <c r="D138" s="214" t="s">
        <v>363</v>
      </c>
      <c r="E138" s="213"/>
      <c r="F138" s="215" t="s">
        <v>959</v>
      </c>
      <c r="G138" s="213"/>
      <c r="H138" s="216">
        <v>7867.125</v>
      </c>
      <c r="I138" s="217"/>
      <c r="J138" s="213"/>
      <c r="K138" s="213"/>
      <c r="L138" s="218"/>
      <c r="M138" s="219"/>
      <c r="N138" s="220"/>
      <c r="O138" s="220"/>
      <c r="P138" s="220"/>
      <c r="Q138" s="220"/>
      <c r="R138" s="220"/>
      <c r="S138" s="220"/>
      <c r="T138" s="221"/>
      <c r="AT138" s="222" t="s">
        <v>363</v>
      </c>
      <c r="AU138" s="222" t="s">
        <v>84</v>
      </c>
      <c r="AV138" s="13" t="s">
        <v>84</v>
      </c>
      <c r="AW138" s="13" t="s">
        <v>4</v>
      </c>
      <c r="AX138" s="13" t="s">
        <v>82</v>
      </c>
      <c r="AY138" s="222" t="s">
        <v>134</v>
      </c>
    </row>
    <row r="139" spans="1:65" s="2" customFormat="1" ht="33" customHeight="1">
      <c r="A139" s="33"/>
      <c r="B139" s="34"/>
      <c r="C139" s="186" t="s">
        <v>8</v>
      </c>
      <c r="D139" s="186" t="s">
        <v>138</v>
      </c>
      <c r="E139" s="187" t="s">
        <v>960</v>
      </c>
      <c r="F139" s="188" t="s">
        <v>961</v>
      </c>
      <c r="G139" s="189" t="s">
        <v>152</v>
      </c>
      <c r="H139" s="190">
        <v>1502.6</v>
      </c>
      <c r="I139" s="191"/>
      <c r="J139" s="192">
        <f aca="true" t="shared" si="0" ref="J139:J151">ROUND(I139*H139,2)</f>
        <v>0</v>
      </c>
      <c r="K139" s="193"/>
      <c r="L139" s="38"/>
      <c r="M139" s="194" t="s">
        <v>1</v>
      </c>
      <c r="N139" s="195" t="s">
        <v>39</v>
      </c>
      <c r="O139" s="70"/>
      <c r="P139" s="196">
        <f aca="true" t="shared" si="1" ref="P139:P151">O139*H139</f>
        <v>0</v>
      </c>
      <c r="Q139" s="196">
        <v>0</v>
      </c>
      <c r="R139" s="196">
        <f aca="true" t="shared" si="2" ref="R139:R151">Q139*H139</f>
        <v>0</v>
      </c>
      <c r="S139" s="196">
        <v>0</v>
      </c>
      <c r="T139" s="197">
        <f aca="true" t="shared" si="3" ref="T139:T151"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98" t="s">
        <v>340</v>
      </c>
      <c r="AT139" s="198" t="s">
        <v>138</v>
      </c>
      <c r="AU139" s="198" t="s">
        <v>84</v>
      </c>
      <c r="AY139" s="16" t="s">
        <v>134</v>
      </c>
      <c r="BE139" s="199">
        <f aca="true" t="shared" si="4" ref="BE139:BE151">IF(N139="základní",J139,0)</f>
        <v>0</v>
      </c>
      <c r="BF139" s="199">
        <f aca="true" t="shared" si="5" ref="BF139:BF151">IF(N139="snížená",J139,0)</f>
        <v>0</v>
      </c>
      <c r="BG139" s="199">
        <f aca="true" t="shared" si="6" ref="BG139:BG151">IF(N139="zákl. přenesená",J139,0)</f>
        <v>0</v>
      </c>
      <c r="BH139" s="199">
        <f aca="true" t="shared" si="7" ref="BH139:BH151">IF(N139="sníž. přenesená",J139,0)</f>
        <v>0</v>
      </c>
      <c r="BI139" s="199">
        <f aca="true" t="shared" si="8" ref="BI139:BI151">IF(N139="nulová",J139,0)</f>
        <v>0</v>
      </c>
      <c r="BJ139" s="16" t="s">
        <v>82</v>
      </c>
      <c r="BK139" s="199">
        <f aca="true" t="shared" si="9" ref="BK139:BK151">ROUND(I139*H139,2)</f>
        <v>0</v>
      </c>
      <c r="BL139" s="16" t="s">
        <v>340</v>
      </c>
      <c r="BM139" s="198" t="s">
        <v>962</v>
      </c>
    </row>
    <row r="140" spans="1:65" s="2" customFormat="1" ht="33" customHeight="1">
      <c r="A140" s="33"/>
      <c r="B140" s="34"/>
      <c r="C140" s="186" t="s">
        <v>340</v>
      </c>
      <c r="D140" s="186" t="s">
        <v>138</v>
      </c>
      <c r="E140" s="187" t="s">
        <v>963</v>
      </c>
      <c r="F140" s="188" t="s">
        <v>964</v>
      </c>
      <c r="G140" s="189" t="s">
        <v>162</v>
      </c>
      <c r="H140" s="190">
        <v>150</v>
      </c>
      <c r="I140" s="191"/>
      <c r="J140" s="192">
        <f t="shared" si="0"/>
        <v>0</v>
      </c>
      <c r="K140" s="193"/>
      <c r="L140" s="38"/>
      <c r="M140" s="194" t="s">
        <v>1</v>
      </c>
      <c r="N140" s="195" t="s">
        <v>39</v>
      </c>
      <c r="O140" s="70"/>
      <c r="P140" s="196">
        <f t="shared" si="1"/>
        <v>0</v>
      </c>
      <c r="Q140" s="196">
        <v>0</v>
      </c>
      <c r="R140" s="196">
        <f t="shared" si="2"/>
        <v>0</v>
      </c>
      <c r="S140" s="196">
        <v>0</v>
      </c>
      <c r="T140" s="197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98" t="s">
        <v>340</v>
      </c>
      <c r="AT140" s="198" t="s">
        <v>138</v>
      </c>
      <c r="AU140" s="198" t="s">
        <v>84</v>
      </c>
      <c r="AY140" s="16" t="s">
        <v>134</v>
      </c>
      <c r="BE140" s="199">
        <f t="shared" si="4"/>
        <v>0</v>
      </c>
      <c r="BF140" s="199">
        <f t="shared" si="5"/>
        <v>0</v>
      </c>
      <c r="BG140" s="199">
        <f t="shared" si="6"/>
        <v>0</v>
      </c>
      <c r="BH140" s="199">
        <f t="shared" si="7"/>
        <v>0</v>
      </c>
      <c r="BI140" s="199">
        <f t="shared" si="8"/>
        <v>0</v>
      </c>
      <c r="BJ140" s="16" t="s">
        <v>82</v>
      </c>
      <c r="BK140" s="199">
        <f t="shared" si="9"/>
        <v>0</v>
      </c>
      <c r="BL140" s="16" t="s">
        <v>340</v>
      </c>
      <c r="BM140" s="198" t="s">
        <v>965</v>
      </c>
    </row>
    <row r="141" spans="1:65" s="2" customFormat="1" ht="55.5" customHeight="1">
      <c r="A141" s="33"/>
      <c r="B141" s="34"/>
      <c r="C141" s="186" t="s">
        <v>179</v>
      </c>
      <c r="D141" s="186" t="s">
        <v>138</v>
      </c>
      <c r="E141" s="187" t="s">
        <v>966</v>
      </c>
      <c r="F141" s="188" t="s">
        <v>967</v>
      </c>
      <c r="G141" s="189" t="s">
        <v>152</v>
      </c>
      <c r="H141" s="190">
        <v>300.06</v>
      </c>
      <c r="I141" s="191"/>
      <c r="J141" s="192">
        <f t="shared" si="0"/>
        <v>0</v>
      </c>
      <c r="K141" s="193"/>
      <c r="L141" s="38"/>
      <c r="M141" s="194" t="s">
        <v>1</v>
      </c>
      <c r="N141" s="195" t="s">
        <v>39</v>
      </c>
      <c r="O141" s="70"/>
      <c r="P141" s="196">
        <f t="shared" si="1"/>
        <v>0</v>
      </c>
      <c r="Q141" s="196">
        <v>0.0006</v>
      </c>
      <c r="R141" s="196">
        <f t="shared" si="2"/>
        <v>0.18003599999999997</v>
      </c>
      <c r="S141" s="196">
        <v>0</v>
      </c>
      <c r="T141" s="197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98" t="s">
        <v>340</v>
      </c>
      <c r="AT141" s="198" t="s">
        <v>138</v>
      </c>
      <c r="AU141" s="198" t="s">
        <v>84</v>
      </c>
      <c r="AY141" s="16" t="s">
        <v>134</v>
      </c>
      <c r="BE141" s="199">
        <f t="shared" si="4"/>
        <v>0</v>
      </c>
      <c r="BF141" s="199">
        <f t="shared" si="5"/>
        <v>0</v>
      </c>
      <c r="BG141" s="199">
        <f t="shared" si="6"/>
        <v>0</v>
      </c>
      <c r="BH141" s="199">
        <f t="shared" si="7"/>
        <v>0</v>
      </c>
      <c r="BI141" s="199">
        <f t="shared" si="8"/>
        <v>0</v>
      </c>
      <c r="BJ141" s="16" t="s">
        <v>82</v>
      </c>
      <c r="BK141" s="199">
        <f t="shared" si="9"/>
        <v>0</v>
      </c>
      <c r="BL141" s="16" t="s">
        <v>340</v>
      </c>
      <c r="BM141" s="198" t="s">
        <v>968</v>
      </c>
    </row>
    <row r="142" spans="1:65" s="2" customFormat="1" ht="44.25" customHeight="1">
      <c r="A142" s="33"/>
      <c r="B142" s="34"/>
      <c r="C142" s="186" t="s">
        <v>175</v>
      </c>
      <c r="D142" s="186" t="s">
        <v>138</v>
      </c>
      <c r="E142" s="187" t="s">
        <v>969</v>
      </c>
      <c r="F142" s="188" t="s">
        <v>970</v>
      </c>
      <c r="G142" s="189" t="s">
        <v>152</v>
      </c>
      <c r="H142" s="190">
        <v>790.91</v>
      </c>
      <c r="I142" s="191"/>
      <c r="J142" s="192">
        <f t="shared" si="0"/>
        <v>0</v>
      </c>
      <c r="K142" s="193"/>
      <c r="L142" s="38"/>
      <c r="M142" s="194" t="s">
        <v>1</v>
      </c>
      <c r="N142" s="195" t="s">
        <v>39</v>
      </c>
      <c r="O142" s="70"/>
      <c r="P142" s="196">
        <f t="shared" si="1"/>
        <v>0</v>
      </c>
      <c r="Q142" s="196">
        <v>0.0003</v>
      </c>
      <c r="R142" s="196">
        <f t="shared" si="2"/>
        <v>0.23727299999999996</v>
      </c>
      <c r="S142" s="196">
        <v>0</v>
      </c>
      <c r="T142" s="197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98" t="s">
        <v>340</v>
      </c>
      <c r="AT142" s="198" t="s">
        <v>138</v>
      </c>
      <c r="AU142" s="198" t="s">
        <v>84</v>
      </c>
      <c r="AY142" s="16" t="s">
        <v>134</v>
      </c>
      <c r="BE142" s="199">
        <f t="shared" si="4"/>
        <v>0</v>
      </c>
      <c r="BF142" s="199">
        <f t="shared" si="5"/>
        <v>0</v>
      </c>
      <c r="BG142" s="199">
        <f t="shared" si="6"/>
        <v>0</v>
      </c>
      <c r="BH142" s="199">
        <f t="shared" si="7"/>
        <v>0</v>
      </c>
      <c r="BI142" s="199">
        <f t="shared" si="8"/>
        <v>0</v>
      </c>
      <c r="BJ142" s="16" t="s">
        <v>82</v>
      </c>
      <c r="BK142" s="199">
        <f t="shared" si="9"/>
        <v>0</v>
      </c>
      <c r="BL142" s="16" t="s">
        <v>340</v>
      </c>
      <c r="BM142" s="198" t="s">
        <v>971</v>
      </c>
    </row>
    <row r="143" spans="1:65" s="2" customFormat="1" ht="33" customHeight="1">
      <c r="A143" s="33"/>
      <c r="B143" s="34"/>
      <c r="C143" s="186" t="s">
        <v>183</v>
      </c>
      <c r="D143" s="186" t="s">
        <v>138</v>
      </c>
      <c r="E143" s="187" t="s">
        <v>972</v>
      </c>
      <c r="F143" s="188" t="s">
        <v>973</v>
      </c>
      <c r="G143" s="189" t="s">
        <v>152</v>
      </c>
      <c r="H143" s="190">
        <v>106.45</v>
      </c>
      <c r="I143" s="191"/>
      <c r="J143" s="192">
        <f t="shared" si="0"/>
        <v>0</v>
      </c>
      <c r="K143" s="193"/>
      <c r="L143" s="38"/>
      <c r="M143" s="194" t="s">
        <v>1</v>
      </c>
      <c r="N143" s="195" t="s">
        <v>39</v>
      </c>
      <c r="O143" s="70"/>
      <c r="P143" s="196">
        <f t="shared" si="1"/>
        <v>0</v>
      </c>
      <c r="Q143" s="196">
        <v>0.0006</v>
      </c>
      <c r="R143" s="196">
        <f t="shared" si="2"/>
        <v>0.06387</v>
      </c>
      <c r="S143" s="196">
        <v>0</v>
      </c>
      <c r="T143" s="197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98" t="s">
        <v>340</v>
      </c>
      <c r="AT143" s="198" t="s">
        <v>138</v>
      </c>
      <c r="AU143" s="198" t="s">
        <v>84</v>
      </c>
      <c r="AY143" s="16" t="s">
        <v>134</v>
      </c>
      <c r="BE143" s="199">
        <f t="shared" si="4"/>
        <v>0</v>
      </c>
      <c r="BF143" s="199">
        <f t="shared" si="5"/>
        <v>0</v>
      </c>
      <c r="BG143" s="199">
        <f t="shared" si="6"/>
        <v>0</v>
      </c>
      <c r="BH143" s="199">
        <f t="shared" si="7"/>
        <v>0</v>
      </c>
      <c r="BI143" s="199">
        <f t="shared" si="8"/>
        <v>0</v>
      </c>
      <c r="BJ143" s="16" t="s">
        <v>82</v>
      </c>
      <c r="BK143" s="199">
        <f t="shared" si="9"/>
        <v>0</v>
      </c>
      <c r="BL143" s="16" t="s">
        <v>340</v>
      </c>
      <c r="BM143" s="198" t="s">
        <v>974</v>
      </c>
    </row>
    <row r="144" spans="1:65" s="2" customFormat="1" ht="44.25" customHeight="1">
      <c r="A144" s="33"/>
      <c r="B144" s="34"/>
      <c r="C144" s="186" t="s">
        <v>187</v>
      </c>
      <c r="D144" s="186" t="s">
        <v>138</v>
      </c>
      <c r="E144" s="187" t="s">
        <v>975</v>
      </c>
      <c r="F144" s="188" t="s">
        <v>976</v>
      </c>
      <c r="G144" s="189" t="s">
        <v>152</v>
      </c>
      <c r="H144" s="190">
        <v>218</v>
      </c>
      <c r="I144" s="191"/>
      <c r="J144" s="192">
        <f t="shared" si="0"/>
        <v>0</v>
      </c>
      <c r="K144" s="193"/>
      <c r="L144" s="38"/>
      <c r="M144" s="194" t="s">
        <v>1</v>
      </c>
      <c r="N144" s="195" t="s">
        <v>39</v>
      </c>
      <c r="O144" s="70"/>
      <c r="P144" s="196">
        <f t="shared" si="1"/>
        <v>0</v>
      </c>
      <c r="Q144" s="196">
        <v>0.0015</v>
      </c>
      <c r="R144" s="196">
        <f t="shared" si="2"/>
        <v>0.327</v>
      </c>
      <c r="S144" s="196">
        <v>0</v>
      </c>
      <c r="T144" s="197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98" t="s">
        <v>340</v>
      </c>
      <c r="AT144" s="198" t="s">
        <v>138</v>
      </c>
      <c r="AU144" s="198" t="s">
        <v>84</v>
      </c>
      <c r="AY144" s="16" t="s">
        <v>134</v>
      </c>
      <c r="BE144" s="199">
        <f t="shared" si="4"/>
        <v>0</v>
      </c>
      <c r="BF144" s="199">
        <f t="shared" si="5"/>
        <v>0</v>
      </c>
      <c r="BG144" s="199">
        <f t="shared" si="6"/>
        <v>0</v>
      </c>
      <c r="BH144" s="199">
        <f t="shared" si="7"/>
        <v>0</v>
      </c>
      <c r="BI144" s="199">
        <f t="shared" si="8"/>
        <v>0</v>
      </c>
      <c r="BJ144" s="16" t="s">
        <v>82</v>
      </c>
      <c r="BK144" s="199">
        <f t="shared" si="9"/>
        <v>0</v>
      </c>
      <c r="BL144" s="16" t="s">
        <v>340</v>
      </c>
      <c r="BM144" s="198" t="s">
        <v>977</v>
      </c>
    </row>
    <row r="145" spans="1:65" s="2" customFormat="1" ht="33" customHeight="1">
      <c r="A145" s="33"/>
      <c r="B145" s="34"/>
      <c r="C145" s="186" t="s">
        <v>194</v>
      </c>
      <c r="D145" s="186" t="s">
        <v>138</v>
      </c>
      <c r="E145" s="187" t="s">
        <v>978</v>
      </c>
      <c r="F145" s="188" t="s">
        <v>979</v>
      </c>
      <c r="G145" s="189" t="s">
        <v>152</v>
      </c>
      <c r="H145" s="190">
        <v>23.7</v>
      </c>
      <c r="I145" s="191"/>
      <c r="J145" s="192">
        <f t="shared" si="0"/>
        <v>0</v>
      </c>
      <c r="K145" s="193"/>
      <c r="L145" s="38"/>
      <c r="M145" s="194" t="s">
        <v>1</v>
      </c>
      <c r="N145" s="195" t="s">
        <v>39</v>
      </c>
      <c r="O145" s="70"/>
      <c r="P145" s="196">
        <f t="shared" si="1"/>
        <v>0</v>
      </c>
      <c r="Q145" s="196">
        <v>0.00162</v>
      </c>
      <c r="R145" s="196">
        <f t="shared" si="2"/>
        <v>0.038394</v>
      </c>
      <c r="S145" s="196">
        <v>0</v>
      </c>
      <c r="T145" s="197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98" t="s">
        <v>340</v>
      </c>
      <c r="AT145" s="198" t="s">
        <v>138</v>
      </c>
      <c r="AU145" s="198" t="s">
        <v>84</v>
      </c>
      <c r="AY145" s="16" t="s">
        <v>134</v>
      </c>
      <c r="BE145" s="199">
        <f t="shared" si="4"/>
        <v>0</v>
      </c>
      <c r="BF145" s="199">
        <f t="shared" si="5"/>
        <v>0</v>
      </c>
      <c r="BG145" s="199">
        <f t="shared" si="6"/>
        <v>0</v>
      </c>
      <c r="BH145" s="199">
        <f t="shared" si="7"/>
        <v>0</v>
      </c>
      <c r="BI145" s="199">
        <f t="shared" si="8"/>
        <v>0</v>
      </c>
      <c r="BJ145" s="16" t="s">
        <v>82</v>
      </c>
      <c r="BK145" s="199">
        <f t="shared" si="9"/>
        <v>0</v>
      </c>
      <c r="BL145" s="16" t="s">
        <v>340</v>
      </c>
      <c r="BM145" s="198" t="s">
        <v>980</v>
      </c>
    </row>
    <row r="146" spans="1:65" s="2" customFormat="1" ht="33" customHeight="1">
      <c r="A146" s="33"/>
      <c r="B146" s="34"/>
      <c r="C146" s="186" t="s">
        <v>135</v>
      </c>
      <c r="D146" s="186" t="s">
        <v>138</v>
      </c>
      <c r="E146" s="187" t="s">
        <v>981</v>
      </c>
      <c r="F146" s="188" t="s">
        <v>982</v>
      </c>
      <c r="G146" s="189" t="s">
        <v>152</v>
      </c>
      <c r="H146" s="190">
        <v>59.85</v>
      </c>
      <c r="I146" s="191"/>
      <c r="J146" s="192">
        <f t="shared" si="0"/>
        <v>0</v>
      </c>
      <c r="K146" s="193"/>
      <c r="L146" s="38"/>
      <c r="M146" s="194" t="s">
        <v>1</v>
      </c>
      <c r="N146" s="195" t="s">
        <v>39</v>
      </c>
      <c r="O146" s="70"/>
      <c r="P146" s="196">
        <f t="shared" si="1"/>
        <v>0</v>
      </c>
      <c r="Q146" s="196">
        <v>0.00162</v>
      </c>
      <c r="R146" s="196">
        <f t="shared" si="2"/>
        <v>0.096957</v>
      </c>
      <c r="S146" s="196">
        <v>0</v>
      </c>
      <c r="T146" s="197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98" t="s">
        <v>340</v>
      </c>
      <c r="AT146" s="198" t="s">
        <v>138</v>
      </c>
      <c r="AU146" s="198" t="s">
        <v>84</v>
      </c>
      <c r="AY146" s="16" t="s">
        <v>134</v>
      </c>
      <c r="BE146" s="199">
        <f t="shared" si="4"/>
        <v>0</v>
      </c>
      <c r="BF146" s="199">
        <f t="shared" si="5"/>
        <v>0</v>
      </c>
      <c r="BG146" s="199">
        <f t="shared" si="6"/>
        <v>0</v>
      </c>
      <c r="BH146" s="199">
        <f t="shared" si="7"/>
        <v>0</v>
      </c>
      <c r="BI146" s="199">
        <f t="shared" si="8"/>
        <v>0</v>
      </c>
      <c r="BJ146" s="16" t="s">
        <v>82</v>
      </c>
      <c r="BK146" s="199">
        <f t="shared" si="9"/>
        <v>0</v>
      </c>
      <c r="BL146" s="16" t="s">
        <v>340</v>
      </c>
      <c r="BM146" s="198" t="s">
        <v>983</v>
      </c>
    </row>
    <row r="147" spans="1:65" s="2" customFormat="1" ht="21.75" customHeight="1">
      <c r="A147" s="33"/>
      <c r="B147" s="34"/>
      <c r="C147" s="186" t="s">
        <v>441</v>
      </c>
      <c r="D147" s="186" t="s">
        <v>138</v>
      </c>
      <c r="E147" s="187" t="s">
        <v>984</v>
      </c>
      <c r="F147" s="188" t="s">
        <v>985</v>
      </c>
      <c r="G147" s="189" t="s">
        <v>162</v>
      </c>
      <c r="H147" s="190">
        <v>896.5</v>
      </c>
      <c r="I147" s="191"/>
      <c r="J147" s="192">
        <f t="shared" si="0"/>
        <v>0</v>
      </c>
      <c r="K147" s="193"/>
      <c r="L147" s="38"/>
      <c r="M147" s="194" t="s">
        <v>1</v>
      </c>
      <c r="N147" s="195" t="s">
        <v>39</v>
      </c>
      <c r="O147" s="70"/>
      <c r="P147" s="196">
        <f t="shared" si="1"/>
        <v>0</v>
      </c>
      <c r="Q147" s="196">
        <v>0</v>
      </c>
      <c r="R147" s="196">
        <f t="shared" si="2"/>
        <v>0</v>
      </c>
      <c r="S147" s="196">
        <v>0.0036</v>
      </c>
      <c r="T147" s="197">
        <f t="shared" si="3"/>
        <v>3.2274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98" t="s">
        <v>340</v>
      </c>
      <c r="AT147" s="198" t="s">
        <v>138</v>
      </c>
      <c r="AU147" s="198" t="s">
        <v>84</v>
      </c>
      <c r="AY147" s="16" t="s">
        <v>134</v>
      </c>
      <c r="BE147" s="199">
        <f t="shared" si="4"/>
        <v>0</v>
      </c>
      <c r="BF147" s="199">
        <f t="shared" si="5"/>
        <v>0</v>
      </c>
      <c r="BG147" s="199">
        <f t="shared" si="6"/>
        <v>0</v>
      </c>
      <c r="BH147" s="199">
        <f t="shared" si="7"/>
        <v>0</v>
      </c>
      <c r="BI147" s="199">
        <f t="shared" si="8"/>
        <v>0</v>
      </c>
      <c r="BJ147" s="16" t="s">
        <v>82</v>
      </c>
      <c r="BK147" s="199">
        <f t="shared" si="9"/>
        <v>0</v>
      </c>
      <c r="BL147" s="16" t="s">
        <v>340</v>
      </c>
      <c r="BM147" s="198" t="s">
        <v>986</v>
      </c>
    </row>
    <row r="148" spans="1:65" s="2" customFormat="1" ht="33" customHeight="1">
      <c r="A148" s="33"/>
      <c r="B148" s="34"/>
      <c r="C148" s="186" t="s">
        <v>445</v>
      </c>
      <c r="D148" s="186" t="s">
        <v>138</v>
      </c>
      <c r="E148" s="187" t="s">
        <v>657</v>
      </c>
      <c r="F148" s="188" t="s">
        <v>658</v>
      </c>
      <c r="G148" s="189" t="s">
        <v>398</v>
      </c>
      <c r="H148" s="190">
        <v>3.75</v>
      </c>
      <c r="I148" s="191"/>
      <c r="J148" s="192">
        <f t="shared" si="0"/>
        <v>0</v>
      </c>
      <c r="K148" s="193"/>
      <c r="L148" s="38"/>
      <c r="M148" s="194" t="s">
        <v>1</v>
      </c>
      <c r="N148" s="195" t="s">
        <v>39</v>
      </c>
      <c r="O148" s="70"/>
      <c r="P148" s="196">
        <f t="shared" si="1"/>
        <v>0</v>
      </c>
      <c r="Q148" s="196">
        <v>0</v>
      </c>
      <c r="R148" s="196">
        <f t="shared" si="2"/>
        <v>0</v>
      </c>
      <c r="S148" s="196">
        <v>0</v>
      </c>
      <c r="T148" s="197">
        <f t="shared" si="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98" t="s">
        <v>142</v>
      </c>
      <c r="AT148" s="198" t="s">
        <v>138</v>
      </c>
      <c r="AU148" s="198" t="s">
        <v>84</v>
      </c>
      <c r="AY148" s="16" t="s">
        <v>134</v>
      </c>
      <c r="BE148" s="199">
        <f t="shared" si="4"/>
        <v>0</v>
      </c>
      <c r="BF148" s="199">
        <f t="shared" si="5"/>
        <v>0</v>
      </c>
      <c r="BG148" s="199">
        <f t="shared" si="6"/>
        <v>0</v>
      </c>
      <c r="BH148" s="199">
        <f t="shared" si="7"/>
        <v>0</v>
      </c>
      <c r="BI148" s="199">
        <f t="shared" si="8"/>
        <v>0</v>
      </c>
      <c r="BJ148" s="16" t="s">
        <v>82</v>
      </c>
      <c r="BK148" s="199">
        <f t="shared" si="9"/>
        <v>0</v>
      </c>
      <c r="BL148" s="16" t="s">
        <v>142</v>
      </c>
      <c r="BM148" s="198" t="s">
        <v>987</v>
      </c>
    </row>
    <row r="149" spans="1:65" s="2" customFormat="1" ht="21.75" customHeight="1">
      <c r="A149" s="33"/>
      <c r="B149" s="34"/>
      <c r="C149" s="186" t="s">
        <v>449</v>
      </c>
      <c r="D149" s="186" t="s">
        <v>138</v>
      </c>
      <c r="E149" s="187" t="s">
        <v>661</v>
      </c>
      <c r="F149" s="188" t="s">
        <v>662</v>
      </c>
      <c r="G149" s="189" t="s">
        <v>398</v>
      </c>
      <c r="H149" s="190">
        <v>3.75</v>
      </c>
      <c r="I149" s="191"/>
      <c r="J149" s="192">
        <f t="shared" si="0"/>
        <v>0</v>
      </c>
      <c r="K149" s="193"/>
      <c r="L149" s="38"/>
      <c r="M149" s="194" t="s">
        <v>1</v>
      </c>
      <c r="N149" s="195" t="s">
        <v>39</v>
      </c>
      <c r="O149" s="70"/>
      <c r="P149" s="196">
        <f t="shared" si="1"/>
        <v>0</v>
      </c>
      <c r="Q149" s="196">
        <v>0</v>
      </c>
      <c r="R149" s="196">
        <f t="shared" si="2"/>
        <v>0</v>
      </c>
      <c r="S149" s="196">
        <v>0</v>
      </c>
      <c r="T149" s="197">
        <f t="shared" si="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98" t="s">
        <v>142</v>
      </c>
      <c r="AT149" s="198" t="s">
        <v>138</v>
      </c>
      <c r="AU149" s="198" t="s">
        <v>84</v>
      </c>
      <c r="AY149" s="16" t="s">
        <v>134</v>
      </c>
      <c r="BE149" s="199">
        <f t="shared" si="4"/>
        <v>0</v>
      </c>
      <c r="BF149" s="199">
        <f t="shared" si="5"/>
        <v>0</v>
      </c>
      <c r="BG149" s="199">
        <f t="shared" si="6"/>
        <v>0</v>
      </c>
      <c r="BH149" s="199">
        <f t="shared" si="7"/>
        <v>0</v>
      </c>
      <c r="BI149" s="199">
        <f t="shared" si="8"/>
        <v>0</v>
      </c>
      <c r="BJ149" s="16" t="s">
        <v>82</v>
      </c>
      <c r="BK149" s="199">
        <f t="shared" si="9"/>
        <v>0</v>
      </c>
      <c r="BL149" s="16" t="s">
        <v>142</v>
      </c>
      <c r="BM149" s="198" t="s">
        <v>988</v>
      </c>
    </row>
    <row r="150" spans="1:65" s="2" customFormat="1" ht="21.75" customHeight="1">
      <c r="A150" s="33"/>
      <c r="B150" s="34"/>
      <c r="C150" s="186" t="s">
        <v>7</v>
      </c>
      <c r="D150" s="186" t="s">
        <v>138</v>
      </c>
      <c r="E150" s="187" t="s">
        <v>665</v>
      </c>
      <c r="F150" s="188" t="s">
        <v>666</v>
      </c>
      <c r="G150" s="189" t="s">
        <v>398</v>
      </c>
      <c r="H150" s="190">
        <v>75</v>
      </c>
      <c r="I150" s="191"/>
      <c r="J150" s="192">
        <f t="shared" si="0"/>
        <v>0</v>
      </c>
      <c r="K150" s="193"/>
      <c r="L150" s="38"/>
      <c r="M150" s="194" t="s">
        <v>1</v>
      </c>
      <c r="N150" s="195" t="s">
        <v>39</v>
      </c>
      <c r="O150" s="70"/>
      <c r="P150" s="196">
        <f t="shared" si="1"/>
        <v>0</v>
      </c>
      <c r="Q150" s="196">
        <v>0</v>
      </c>
      <c r="R150" s="196">
        <f t="shared" si="2"/>
        <v>0</v>
      </c>
      <c r="S150" s="196">
        <v>0</v>
      </c>
      <c r="T150" s="197">
        <f t="shared" si="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98" t="s">
        <v>142</v>
      </c>
      <c r="AT150" s="198" t="s">
        <v>138</v>
      </c>
      <c r="AU150" s="198" t="s">
        <v>84</v>
      </c>
      <c r="AY150" s="16" t="s">
        <v>134</v>
      </c>
      <c r="BE150" s="199">
        <f t="shared" si="4"/>
        <v>0</v>
      </c>
      <c r="BF150" s="199">
        <f t="shared" si="5"/>
        <v>0</v>
      </c>
      <c r="BG150" s="199">
        <f t="shared" si="6"/>
        <v>0</v>
      </c>
      <c r="BH150" s="199">
        <f t="shared" si="7"/>
        <v>0</v>
      </c>
      <c r="BI150" s="199">
        <f t="shared" si="8"/>
        <v>0</v>
      </c>
      <c r="BJ150" s="16" t="s">
        <v>82</v>
      </c>
      <c r="BK150" s="199">
        <f t="shared" si="9"/>
        <v>0</v>
      </c>
      <c r="BL150" s="16" t="s">
        <v>142</v>
      </c>
      <c r="BM150" s="198" t="s">
        <v>989</v>
      </c>
    </row>
    <row r="151" spans="1:65" s="2" customFormat="1" ht="33" customHeight="1">
      <c r="A151" s="33"/>
      <c r="B151" s="34"/>
      <c r="C151" s="186" t="s">
        <v>460</v>
      </c>
      <c r="D151" s="186" t="s">
        <v>138</v>
      </c>
      <c r="E151" s="187" t="s">
        <v>990</v>
      </c>
      <c r="F151" s="188" t="s">
        <v>991</v>
      </c>
      <c r="G151" s="189" t="s">
        <v>398</v>
      </c>
      <c r="H151" s="190">
        <v>3.75</v>
      </c>
      <c r="I151" s="191"/>
      <c r="J151" s="192">
        <f t="shared" si="0"/>
        <v>0</v>
      </c>
      <c r="K151" s="193"/>
      <c r="L151" s="38"/>
      <c r="M151" s="194" t="s">
        <v>1</v>
      </c>
      <c r="N151" s="195" t="s">
        <v>39</v>
      </c>
      <c r="O151" s="70"/>
      <c r="P151" s="196">
        <f t="shared" si="1"/>
        <v>0</v>
      </c>
      <c r="Q151" s="196">
        <v>0</v>
      </c>
      <c r="R151" s="196">
        <f t="shared" si="2"/>
        <v>0</v>
      </c>
      <c r="S151" s="196">
        <v>0</v>
      </c>
      <c r="T151" s="197">
        <f t="shared" si="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98" t="s">
        <v>142</v>
      </c>
      <c r="AT151" s="198" t="s">
        <v>138</v>
      </c>
      <c r="AU151" s="198" t="s">
        <v>84</v>
      </c>
      <c r="AY151" s="16" t="s">
        <v>134</v>
      </c>
      <c r="BE151" s="199">
        <f t="shared" si="4"/>
        <v>0</v>
      </c>
      <c r="BF151" s="199">
        <f t="shared" si="5"/>
        <v>0</v>
      </c>
      <c r="BG151" s="199">
        <f t="shared" si="6"/>
        <v>0</v>
      </c>
      <c r="BH151" s="199">
        <f t="shared" si="7"/>
        <v>0</v>
      </c>
      <c r="BI151" s="199">
        <f t="shared" si="8"/>
        <v>0</v>
      </c>
      <c r="BJ151" s="16" t="s">
        <v>82</v>
      </c>
      <c r="BK151" s="199">
        <f t="shared" si="9"/>
        <v>0</v>
      </c>
      <c r="BL151" s="16" t="s">
        <v>142</v>
      </c>
      <c r="BM151" s="198" t="s">
        <v>992</v>
      </c>
    </row>
    <row r="152" spans="2:63" s="12" customFormat="1" ht="22.8" customHeight="1">
      <c r="B152" s="170"/>
      <c r="C152" s="171"/>
      <c r="D152" s="172" t="s">
        <v>73</v>
      </c>
      <c r="E152" s="184" t="s">
        <v>369</v>
      </c>
      <c r="F152" s="184" t="s">
        <v>370</v>
      </c>
      <c r="G152" s="171"/>
      <c r="H152" s="171"/>
      <c r="I152" s="174"/>
      <c r="J152" s="185">
        <f>BK152</f>
        <v>0</v>
      </c>
      <c r="K152" s="171"/>
      <c r="L152" s="176"/>
      <c r="M152" s="177"/>
      <c r="N152" s="178"/>
      <c r="O152" s="178"/>
      <c r="P152" s="179">
        <f>P153</f>
        <v>0</v>
      </c>
      <c r="Q152" s="178"/>
      <c r="R152" s="179">
        <f>R153</f>
        <v>0.00848</v>
      </c>
      <c r="S152" s="178"/>
      <c r="T152" s="180">
        <f>T153</f>
        <v>0</v>
      </c>
      <c r="AR152" s="181" t="s">
        <v>84</v>
      </c>
      <c r="AT152" s="182" t="s">
        <v>73</v>
      </c>
      <c r="AU152" s="182" t="s">
        <v>82</v>
      </c>
      <c r="AY152" s="181" t="s">
        <v>134</v>
      </c>
      <c r="BK152" s="183">
        <f>BK153</f>
        <v>0</v>
      </c>
    </row>
    <row r="153" spans="1:65" s="2" customFormat="1" ht="21.75" customHeight="1">
      <c r="A153" s="33"/>
      <c r="B153" s="34"/>
      <c r="C153" s="186" t="s">
        <v>472</v>
      </c>
      <c r="D153" s="186" t="s">
        <v>138</v>
      </c>
      <c r="E153" s="187" t="s">
        <v>993</v>
      </c>
      <c r="F153" s="188" t="s">
        <v>994</v>
      </c>
      <c r="G153" s="189" t="s">
        <v>141</v>
      </c>
      <c r="H153" s="190">
        <v>4</v>
      </c>
      <c r="I153" s="191"/>
      <c r="J153" s="192">
        <f>ROUND(I153*H153,2)</f>
        <v>0</v>
      </c>
      <c r="K153" s="193"/>
      <c r="L153" s="38"/>
      <c r="M153" s="194" t="s">
        <v>1</v>
      </c>
      <c r="N153" s="195" t="s">
        <v>39</v>
      </c>
      <c r="O153" s="70"/>
      <c r="P153" s="196">
        <f>O153*H153</f>
        <v>0</v>
      </c>
      <c r="Q153" s="196">
        <v>0.00212</v>
      </c>
      <c r="R153" s="196">
        <f>Q153*H153</f>
        <v>0.00848</v>
      </c>
      <c r="S153" s="196">
        <v>0</v>
      </c>
      <c r="T153" s="197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98" t="s">
        <v>340</v>
      </c>
      <c r="AT153" s="198" t="s">
        <v>138</v>
      </c>
      <c r="AU153" s="198" t="s">
        <v>84</v>
      </c>
      <c r="AY153" s="16" t="s">
        <v>134</v>
      </c>
      <c r="BE153" s="199">
        <f>IF(N153="základní",J153,0)</f>
        <v>0</v>
      </c>
      <c r="BF153" s="199">
        <f>IF(N153="snížená",J153,0)</f>
        <v>0</v>
      </c>
      <c r="BG153" s="199">
        <f>IF(N153="zákl. přenesená",J153,0)</f>
        <v>0</v>
      </c>
      <c r="BH153" s="199">
        <f>IF(N153="sníž. přenesená",J153,0)</f>
        <v>0</v>
      </c>
      <c r="BI153" s="199">
        <f>IF(N153="nulová",J153,0)</f>
        <v>0</v>
      </c>
      <c r="BJ153" s="16" t="s">
        <v>82</v>
      </c>
      <c r="BK153" s="199">
        <f>ROUND(I153*H153,2)</f>
        <v>0</v>
      </c>
      <c r="BL153" s="16" t="s">
        <v>340</v>
      </c>
      <c r="BM153" s="198" t="s">
        <v>995</v>
      </c>
    </row>
    <row r="154" spans="2:63" s="12" customFormat="1" ht="22.8" customHeight="1">
      <c r="B154" s="170"/>
      <c r="C154" s="171"/>
      <c r="D154" s="172" t="s">
        <v>73</v>
      </c>
      <c r="E154" s="184" t="s">
        <v>526</v>
      </c>
      <c r="F154" s="184" t="s">
        <v>527</v>
      </c>
      <c r="G154" s="171"/>
      <c r="H154" s="171"/>
      <c r="I154" s="174"/>
      <c r="J154" s="185">
        <f>BK154</f>
        <v>0</v>
      </c>
      <c r="K154" s="171"/>
      <c r="L154" s="176"/>
      <c r="M154" s="177"/>
      <c r="N154" s="178"/>
      <c r="O154" s="178"/>
      <c r="P154" s="179">
        <v>0</v>
      </c>
      <c r="Q154" s="178"/>
      <c r="R154" s="179">
        <v>0</v>
      </c>
      <c r="S154" s="178"/>
      <c r="T154" s="180">
        <v>0</v>
      </c>
      <c r="AR154" s="181" t="s">
        <v>84</v>
      </c>
      <c r="AT154" s="182" t="s">
        <v>73</v>
      </c>
      <c r="AU154" s="182" t="s">
        <v>82</v>
      </c>
      <c r="AY154" s="181" t="s">
        <v>134</v>
      </c>
      <c r="BK154" s="183">
        <v>0</v>
      </c>
    </row>
    <row r="155" spans="2:63" s="12" customFormat="1" ht="22.8" customHeight="1">
      <c r="B155" s="170"/>
      <c r="C155" s="171"/>
      <c r="D155" s="172" t="s">
        <v>73</v>
      </c>
      <c r="E155" s="184" t="s">
        <v>996</v>
      </c>
      <c r="F155" s="184" t="s">
        <v>997</v>
      </c>
      <c r="G155" s="171"/>
      <c r="H155" s="171"/>
      <c r="I155" s="174"/>
      <c r="J155" s="185">
        <f>BK155</f>
        <v>0</v>
      </c>
      <c r="K155" s="171"/>
      <c r="L155" s="176"/>
      <c r="M155" s="177"/>
      <c r="N155" s="178"/>
      <c r="O155" s="178"/>
      <c r="P155" s="179">
        <f>SUM(P156:P158)</f>
        <v>0</v>
      </c>
      <c r="Q155" s="178"/>
      <c r="R155" s="179">
        <f>SUM(R156:R158)</f>
        <v>0.0861</v>
      </c>
      <c r="S155" s="178"/>
      <c r="T155" s="180">
        <f>SUM(T156:T158)</f>
        <v>0</v>
      </c>
      <c r="AR155" s="181" t="s">
        <v>84</v>
      </c>
      <c r="AT155" s="182" t="s">
        <v>73</v>
      </c>
      <c r="AU155" s="182" t="s">
        <v>82</v>
      </c>
      <c r="AY155" s="181" t="s">
        <v>134</v>
      </c>
      <c r="BK155" s="183">
        <f>SUM(BK156:BK158)</f>
        <v>0</v>
      </c>
    </row>
    <row r="156" spans="1:65" s="2" customFormat="1" ht="33" customHeight="1">
      <c r="A156" s="33"/>
      <c r="B156" s="34"/>
      <c r="C156" s="186" t="s">
        <v>84</v>
      </c>
      <c r="D156" s="186" t="s">
        <v>138</v>
      </c>
      <c r="E156" s="187" t="s">
        <v>998</v>
      </c>
      <c r="F156" s="188" t="s">
        <v>999</v>
      </c>
      <c r="G156" s="189" t="s">
        <v>141</v>
      </c>
      <c r="H156" s="190">
        <v>21</v>
      </c>
      <c r="I156" s="191"/>
      <c r="J156" s="192">
        <f>ROUND(I156*H156,2)</f>
        <v>0</v>
      </c>
      <c r="K156" s="193"/>
      <c r="L156" s="38"/>
      <c r="M156" s="194" t="s">
        <v>1</v>
      </c>
      <c r="N156" s="195" t="s">
        <v>39</v>
      </c>
      <c r="O156" s="70"/>
      <c r="P156" s="196">
        <f>O156*H156</f>
        <v>0</v>
      </c>
      <c r="Q156" s="196">
        <v>0</v>
      </c>
      <c r="R156" s="196">
        <f>Q156*H156</f>
        <v>0</v>
      </c>
      <c r="S156" s="196">
        <v>0</v>
      </c>
      <c r="T156" s="197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98" t="s">
        <v>340</v>
      </c>
      <c r="AT156" s="198" t="s">
        <v>138</v>
      </c>
      <c r="AU156" s="198" t="s">
        <v>84</v>
      </c>
      <c r="AY156" s="16" t="s">
        <v>134</v>
      </c>
      <c r="BE156" s="199">
        <f>IF(N156="základní",J156,0)</f>
        <v>0</v>
      </c>
      <c r="BF156" s="199">
        <f>IF(N156="snížená",J156,0)</f>
        <v>0</v>
      </c>
      <c r="BG156" s="199">
        <f>IF(N156="zákl. přenesená",J156,0)</f>
        <v>0</v>
      </c>
      <c r="BH156" s="199">
        <f>IF(N156="sníž. přenesená",J156,0)</f>
        <v>0</v>
      </c>
      <c r="BI156" s="199">
        <f>IF(N156="nulová",J156,0)</f>
        <v>0</v>
      </c>
      <c r="BJ156" s="16" t="s">
        <v>82</v>
      </c>
      <c r="BK156" s="199">
        <f>ROUND(I156*H156,2)</f>
        <v>0</v>
      </c>
      <c r="BL156" s="16" t="s">
        <v>340</v>
      </c>
      <c r="BM156" s="198" t="s">
        <v>1000</v>
      </c>
    </row>
    <row r="157" spans="1:65" s="2" customFormat="1" ht="33" customHeight="1">
      <c r="A157" s="33"/>
      <c r="B157" s="34"/>
      <c r="C157" s="201" t="s">
        <v>167</v>
      </c>
      <c r="D157" s="201" t="s">
        <v>358</v>
      </c>
      <c r="E157" s="202" t="s">
        <v>1001</v>
      </c>
      <c r="F157" s="203" t="s">
        <v>1002</v>
      </c>
      <c r="G157" s="204" t="s">
        <v>141</v>
      </c>
      <c r="H157" s="205">
        <v>21</v>
      </c>
      <c r="I157" s="206"/>
      <c r="J157" s="207">
        <f>ROUND(I157*H157,2)</f>
        <v>0</v>
      </c>
      <c r="K157" s="208"/>
      <c r="L157" s="209"/>
      <c r="M157" s="210" t="s">
        <v>1</v>
      </c>
      <c r="N157" s="211" t="s">
        <v>39</v>
      </c>
      <c r="O157" s="70"/>
      <c r="P157" s="196">
        <f>O157*H157</f>
        <v>0</v>
      </c>
      <c r="Q157" s="196">
        <v>0.00297</v>
      </c>
      <c r="R157" s="196">
        <f>Q157*H157</f>
        <v>0.06237</v>
      </c>
      <c r="S157" s="196">
        <v>0</v>
      </c>
      <c r="T157" s="197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98" t="s">
        <v>361</v>
      </c>
      <c r="AT157" s="198" t="s">
        <v>358</v>
      </c>
      <c r="AU157" s="198" t="s">
        <v>84</v>
      </c>
      <c r="AY157" s="16" t="s">
        <v>134</v>
      </c>
      <c r="BE157" s="199">
        <f>IF(N157="základní",J157,0)</f>
        <v>0</v>
      </c>
      <c r="BF157" s="199">
        <f>IF(N157="snížená",J157,0)</f>
        <v>0</v>
      </c>
      <c r="BG157" s="199">
        <f>IF(N157="zákl. přenesená",J157,0)</f>
        <v>0</v>
      </c>
      <c r="BH157" s="199">
        <f>IF(N157="sníž. přenesená",J157,0)</f>
        <v>0</v>
      </c>
      <c r="BI157" s="199">
        <f>IF(N157="nulová",J157,0)</f>
        <v>0</v>
      </c>
      <c r="BJ157" s="16" t="s">
        <v>82</v>
      </c>
      <c r="BK157" s="199">
        <f>ROUND(I157*H157,2)</f>
        <v>0</v>
      </c>
      <c r="BL157" s="16" t="s">
        <v>340</v>
      </c>
      <c r="BM157" s="198" t="s">
        <v>1003</v>
      </c>
    </row>
    <row r="158" spans="1:65" s="2" customFormat="1" ht="33" customHeight="1">
      <c r="A158" s="33"/>
      <c r="B158" s="34"/>
      <c r="C158" s="201" t="s">
        <v>142</v>
      </c>
      <c r="D158" s="201" t="s">
        <v>358</v>
      </c>
      <c r="E158" s="202" t="s">
        <v>1004</v>
      </c>
      <c r="F158" s="203" t="s">
        <v>1005</v>
      </c>
      <c r="G158" s="204" t="s">
        <v>141</v>
      </c>
      <c r="H158" s="205">
        <v>21</v>
      </c>
      <c r="I158" s="206"/>
      <c r="J158" s="207">
        <f>ROUND(I158*H158,2)</f>
        <v>0</v>
      </c>
      <c r="K158" s="208"/>
      <c r="L158" s="209"/>
      <c r="M158" s="240" t="s">
        <v>1</v>
      </c>
      <c r="N158" s="241" t="s">
        <v>39</v>
      </c>
      <c r="O158" s="237"/>
      <c r="P158" s="238">
        <f>O158*H158</f>
        <v>0</v>
      </c>
      <c r="Q158" s="238">
        <v>0.00113</v>
      </c>
      <c r="R158" s="238">
        <f>Q158*H158</f>
        <v>0.023729999999999998</v>
      </c>
      <c r="S158" s="238">
        <v>0</v>
      </c>
      <c r="T158" s="239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98" t="s">
        <v>361</v>
      </c>
      <c r="AT158" s="198" t="s">
        <v>358</v>
      </c>
      <c r="AU158" s="198" t="s">
        <v>84</v>
      </c>
      <c r="AY158" s="16" t="s">
        <v>134</v>
      </c>
      <c r="BE158" s="199">
        <f>IF(N158="základní",J158,0)</f>
        <v>0</v>
      </c>
      <c r="BF158" s="199">
        <f>IF(N158="snížená",J158,0)</f>
        <v>0</v>
      </c>
      <c r="BG158" s="199">
        <f>IF(N158="zákl. přenesená",J158,0)</f>
        <v>0</v>
      </c>
      <c r="BH158" s="199">
        <f>IF(N158="sníž. přenesená",J158,0)</f>
        <v>0</v>
      </c>
      <c r="BI158" s="199">
        <f>IF(N158="nulová",J158,0)</f>
        <v>0</v>
      </c>
      <c r="BJ158" s="16" t="s">
        <v>82</v>
      </c>
      <c r="BK158" s="199">
        <f>ROUND(I158*H158,2)</f>
        <v>0</v>
      </c>
      <c r="BL158" s="16" t="s">
        <v>340</v>
      </c>
      <c r="BM158" s="198" t="s">
        <v>1006</v>
      </c>
    </row>
    <row r="159" spans="1:31" s="2" customFormat="1" ht="6.9" customHeight="1">
      <c r="A159" s="33"/>
      <c r="B159" s="53"/>
      <c r="C159" s="54"/>
      <c r="D159" s="54"/>
      <c r="E159" s="54"/>
      <c r="F159" s="54"/>
      <c r="G159" s="54"/>
      <c r="H159" s="54"/>
      <c r="I159" s="54"/>
      <c r="J159" s="54"/>
      <c r="K159" s="54"/>
      <c r="L159" s="38"/>
      <c r="M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</row>
  </sheetData>
  <sheetProtection algorithmName="SHA-512" hashValue="ki1G9j4+AjYq6yeMTNtJgqf2F8DQScXsk7JZgJ2k0pCBygAVWuOITgh4RSojaBh1D9iExgqRTvW5Ks8gNrnzkw==" saltValue="LgXbvYxQlPALuYfLQosYGFfcEQTIhb21qFibDPE68awOYvBZFqDicPLPSd24sqF7bGGQWkQ9eHcejZfnJF/hHA==" spinCount="100000" sheet="1" objects="1" scenarios="1" formatColumns="0" formatRows="0" autoFilter="0"/>
  <autoFilter ref="C122:K158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Feikus</dc:creator>
  <cp:keywords/>
  <dc:description/>
  <cp:lastModifiedBy>reneata_pdf</cp:lastModifiedBy>
  <dcterms:created xsi:type="dcterms:W3CDTF">2021-05-10T08:49:13Z</dcterms:created>
  <dcterms:modified xsi:type="dcterms:W3CDTF">2022-05-02T10:42:14Z</dcterms:modified>
  <cp:category/>
  <cp:version/>
  <cp:contentType/>
  <cp:contentStatus/>
</cp:coreProperties>
</file>