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Vělopolí\úprava parku ve Vělopolí\VŘ\stavební práce\"/>
    </mc:Choice>
  </mc:AlternateContent>
  <xr:revisionPtr revIDLastSave="0" documentId="8_{1C0DA0A3-9A77-46EB-814A-B6B34A6E8459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Uvodni_list" sheetId="11" r:id="rId1"/>
    <sheet name="Rekapitulace stavby" sheetId="1" r:id="rId2"/>
    <sheet name="A - Altán" sheetId="2" r:id="rId3"/>
    <sheet name="B - Molo" sheetId="3" r:id="rId4"/>
    <sheet name="C - Přístřešek pro sportovce" sheetId="4" r:id="rId5"/>
    <sheet name="D - Hřiště a okolní plocha" sheetId="5" r:id="rId6"/>
    <sheet name="F - Mobiliář" sheetId="6" state="hidden" r:id="rId7"/>
    <sheet name="D.3 - Elektroinstalace " sheetId="7" r:id="rId8"/>
    <sheet name="D.4 - Odvodnění" sheetId="8" r:id="rId9"/>
    <sheet name="D.5 - Sadové úpravy" sheetId="9" r:id="rId10"/>
    <sheet name="VRN - Vedlejší rozpočtové..." sheetId="10" r:id="rId11"/>
  </sheets>
  <definedNames>
    <definedName name="_xlnm._FilterDatabase" localSheetId="2" hidden="1">'A - Altán'!$C$97:$K$275</definedName>
    <definedName name="_xlnm._FilterDatabase" localSheetId="3" hidden="1">'B - Molo'!$C$93:$K$145</definedName>
    <definedName name="_xlnm._FilterDatabase" localSheetId="4" hidden="1">'C - Přístřešek pro sportovce'!$C$96:$K$239</definedName>
    <definedName name="_xlnm._FilterDatabase" localSheetId="5" hidden="1">'D - Hřiště a okolní plocha'!$C$91:$K$184</definedName>
    <definedName name="_xlnm._FilterDatabase" localSheetId="7" hidden="1">'D.3 - Elektroinstalace '!$C$86:$K$271</definedName>
    <definedName name="_xlnm._FilterDatabase" localSheetId="8" hidden="1">'D.4 - Odvodnění'!$C$88:$K$262</definedName>
    <definedName name="_xlnm._FilterDatabase" localSheetId="9" hidden="1">'D.5 - Sadové úpravy'!$C$87:$K$246</definedName>
    <definedName name="_xlnm._FilterDatabase" localSheetId="6" hidden="1">'F - Mobiliář'!$C$86:$K$115</definedName>
    <definedName name="_xlnm._FilterDatabase" localSheetId="10" hidden="1">'VRN - Vedlejší rozpočtové...'!$C$85:$K$106</definedName>
    <definedName name="ArchivCisloDok">Uvodni_list!$C$17</definedName>
    <definedName name="Datum">Uvodni_list!$C$13</definedName>
    <definedName name="DokumentNazev">Uvodni_list!$A$6</definedName>
    <definedName name="MistoStavby">Uvodni_list!$C$12</definedName>
    <definedName name="NadrizenyCislo">Uvodni_list!$C$16</definedName>
    <definedName name="NadrizenyNazev">Uvodni_list!$A$4</definedName>
    <definedName name="_xlnm.Print_Titles" localSheetId="2">'A - Altán'!$97:$97</definedName>
    <definedName name="_xlnm.Print_Titles" localSheetId="3">'B - Molo'!$93:$93</definedName>
    <definedName name="_xlnm.Print_Titles" localSheetId="4">'C - Přístřešek pro sportovce'!$96:$96</definedName>
    <definedName name="_xlnm.Print_Titles" localSheetId="5">'D - Hřiště a okolní plocha'!$91:$91</definedName>
    <definedName name="_xlnm.Print_Titles" localSheetId="7">'D.3 - Elektroinstalace '!$86:$86</definedName>
    <definedName name="_xlnm.Print_Titles" localSheetId="8">'D.4 - Odvodnění'!$88:$88</definedName>
    <definedName name="_xlnm.Print_Titles" localSheetId="9">'D.5 - Sadové úpravy'!$87:$87</definedName>
    <definedName name="_xlnm.Print_Titles" localSheetId="6">'F - Mobiliář'!$86:$86</definedName>
    <definedName name="_xlnm.Print_Titles" localSheetId="1">'Rekapitulace stavby'!$52:$52</definedName>
    <definedName name="_xlnm.Print_Titles" localSheetId="10">'VRN - Vedlejší rozpočtové...'!$85:$85</definedName>
    <definedName name="Objednatel">Uvodni_list!$C$11</definedName>
    <definedName name="_xlnm.Print_Area" localSheetId="2">'A - Altán'!$C$47:$J$77,'A - Altán'!$C$83:$J$275</definedName>
    <definedName name="_xlnm.Print_Area" localSheetId="3">'B - Molo'!$C$47:$J$73,'B - Molo'!$C$79:$J$145</definedName>
    <definedName name="_xlnm.Print_Area" localSheetId="4">'C - Přístřešek pro sportovce'!$C$47:$J$76,'C - Přístřešek pro sportovce'!$C$82:$J$239</definedName>
    <definedName name="_xlnm.Print_Area" localSheetId="5">'D - Hřiště a okolní plocha'!$C$47:$J$71,'D - Hřiště a okolní plocha'!$C$77:$J$184</definedName>
    <definedName name="_xlnm.Print_Area" localSheetId="7">'D.3 - Elektroinstalace '!$C$45:$J$68,'D.3 - Elektroinstalace '!$C$74:$J$271</definedName>
    <definedName name="_xlnm.Print_Area" localSheetId="8">'D.4 - Odvodnění'!$C$45:$J$70,'D.4 - Odvodnění'!$C$76:$J$262</definedName>
    <definedName name="_xlnm.Print_Area" localSheetId="9">'D.5 - Sadové úpravy'!$C$45:$J$69,'D.5 - Sadové úpravy'!$C$75:$J$246</definedName>
    <definedName name="_xlnm.Print_Area" localSheetId="6">'F - Mobiliář'!$C$47:$J$66,'F - Mobiliář'!$C$72:$J$115</definedName>
    <definedName name="_xlnm.Print_Area" localSheetId="1">'Rekapitulace stavby'!$D$4:$AO$36,'Rekapitulace stavby'!$C$42:$AQ$65</definedName>
    <definedName name="_xlnm.Print_Area" localSheetId="10">'VRN - Vedlejší rozpočtové...'!$C$45:$J$67,'VRN - Vedlejší rozpočtové...'!$C$73:$J$106</definedName>
    <definedName name="Projektant">Uvodni_list!$C$23</definedName>
    <definedName name="Stupen">Uvodni_list!$C$14</definedName>
    <definedName name="ZakazkaCislo">Uvodni_list!$C$15</definedName>
    <definedName name="ZakazkaNazev">Uvodni_list!$A$3</definedName>
  </definedNames>
  <calcPr calcId="191029"/>
</workbook>
</file>

<file path=xl/calcChain.xml><?xml version="1.0" encoding="utf-8"?>
<calcChain xmlns="http://schemas.openxmlformats.org/spreadsheetml/2006/main">
  <c r="J37" i="10" l="1"/>
  <c r="J36" i="10"/>
  <c r="AY64" i="1"/>
  <c r="J35" i="10"/>
  <c r="AX64" i="1"/>
  <c r="BI105" i="10"/>
  <c r="BH105" i="10"/>
  <c r="BG105" i="10"/>
  <c r="BF105" i="10"/>
  <c r="T105" i="10"/>
  <c r="T104" i="10"/>
  <c r="R105" i="10"/>
  <c r="R104" i="10" s="1"/>
  <c r="P105" i="10"/>
  <c r="P104" i="10" s="1"/>
  <c r="BI102" i="10"/>
  <c r="BH102" i="10"/>
  <c r="BG102" i="10"/>
  <c r="BF102" i="10"/>
  <c r="T102" i="10"/>
  <c r="T101" i="10" s="1"/>
  <c r="R102" i="10"/>
  <c r="R101" i="10"/>
  <c r="P102" i="10"/>
  <c r="P101" i="10" s="1"/>
  <c r="BI99" i="10"/>
  <c r="BH99" i="10"/>
  <c r="BG99" i="10"/>
  <c r="BF99" i="10"/>
  <c r="T99" i="10"/>
  <c r="T98" i="10"/>
  <c r="R99" i="10"/>
  <c r="R98" i="10" s="1"/>
  <c r="P99" i="10"/>
  <c r="P98" i="10" s="1"/>
  <c r="BI95" i="10"/>
  <c r="BH95" i="10"/>
  <c r="BG95" i="10"/>
  <c r="BF95" i="10"/>
  <c r="T95" i="10"/>
  <c r="T94" i="10"/>
  <c r="R95" i="10"/>
  <c r="R94" i="10" s="1"/>
  <c r="P95" i="10"/>
  <c r="P94" i="10"/>
  <c r="BI92" i="10"/>
  <c r="BH92" i="10"/>
  <c r="BG92" i="10"/>
  <c r="BF92" i="10"/>
  <c r="T92" i="10"/>
  <c r="T91" i="10" s="1"/>
  <c r="R92" i="10"/>
  <c r="R91" i="10" s="1"/>
  <c r="P92" i="10"/>
  <c r="P91" i="10" s="1"/>
  <c r="BI89" i="10"/>
  <c r="BH89" i="10"/>
  <c r="BG89" i="10"/>
  <c r="BF89" i="10"/>
  <c r="T89" i="10"/>
  <c r="T88" i="10" s="1"/>
  <c r="R89" i="10"/>
  <c r="R88" i="10"/>
  <c r="P89" i="10"/>
  <c r="P88" i="10"/>
  <c r="F80" i="10"/>
  <c r="E78" i="10"/>
  <c r="F52" i="10"/>
  <c r="E50" i="10"/>
  <c r="J24" i="10"/>
  <c r="E24" i="10"/>
  <c r="J83" i="10" s="1"/>
  <c r="J23" i="10"/>
  <c r="J21" i="10"/>
  <c r="E21" i="10"/>
  <c r="J82" i="10" s="1"/>
  <c r="J20" i="10"/>
  <c r="J18" i="10"/>
  <c r="E18" i="10"/>
  <c r="F83" i="10" s="1"/>
  <c r="J17" i="10"/>
  <c r="J15" i="10"/>
  <c r="E15" i="10"/>
  <c r="F54" i="10" s="1"/>
  <c r="J14" i="10"/>
  <c r="J12" i="10"/>
  <c r="J80" i="10"/>
  <c r="E7" i="10"/>
  <c r="E48" i="10" s="1"/>
  <c r="J37" i="9"/>
  <c r="J36" i="9"/>
  <c r="AY63" i="1" s="1"/>
  <c r="J35" i="9"/>
  <c r="AX63" i="1" s="1"/>
  <c r="BI245" i="9"/>
  <c r="BH245" i="9"/>
  <c r="BG245" i="9"/>
  <c r="BF245" i="9"/>
  <c r="T245" i="9"/>
  <c r="R245" i="9"/>
  <c r="P245" i="9"/>
  <c r="BI243" i="9"/>
  <c r="BH243" i="9"/>
  <c r="BG243" i="9"/>
  <c r="BF243" i="9"/>
  <c r="T243" i="9"/>
  <c r="R243" i="9"/>
  <c r="P243" i="9"/>
  <c r="BI241" i="9"/>
  <c r="BH241" i="9"/>
  <c r="BG241" i="9"/>
  <c r="BF241" i="9"/>
  <c r="T241" i="9"/>
  <c r="R241" i="9"/>
  <c r="P241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2" i="9"/>
  <c r="BH232" i="9"/>
  <c r="BG232" i="9"/>
  <c r="BF232" i="9"/>
  <c r="T232" i="9"/>
  <c r="R232" i="9"/>
  <c r="P232" i="9"/>
  <c r="BI230" i="9"/>
  <c r="BH230" i="9"/>
  <c r="BG230" i="9"/>
  <c r="BF230" i="9"/>
  <c r="T230" i="9"/>
  <c r="R230" i="9"/>
  <c r="P230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4" i="9"/>
  <c r="BH224" i="9"/>
  <c r="BG224" i="9"/>
  <c r="BF224" i="9"/>
  <c r="T224" i="9"/>
  <c r="T223" i="9" s="1"/>
  <c r="R224" i="9"/>
  <c r="R223" i="9"/>
  <c r="P224" i="9"/>
  <c r="P223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6" i="9"/>
  <c r="BH216" i="9"/>
  <c r="BG216" i="9"/>
  <c r="BF216" i="9"/>
  <c r="T216" i="9"/>
  <c r="R216" i="9"/>
  <c r="P216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8" i="9"/>
  <c r="BH208" i="9"/>
  <c r="BG208" i="9"/>
  <c r="BF208" i="9"/>
  <c r="T208" i="9"/>
  <c r="R208" i="9"/>
  <c r="P208" i="9"/>
  <c r="BI206" i="9"/>
  <c r="BH206" i="9"/>
  <c r="BG206" i="9"/>
  <c r="BF206" i="9"/>
  <c r="T206" i="9"/>
  <c r="R206" i="9"/>
  <c r="P206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5" i="9"/>
  <c r="BH195" i="9"/>
  <c r="BG195" i="9"/>
  <c r="BF195" i="9"/>
  <c r="T195" i="9"/>
  <c r="R195" i="9"/>
  <c r="P195" i="9"/>
  <c r="BI193" i="9"/>
  <c r="BH193" i="9"/>
  <c r="BG193" i="9"/>
  <c r="BF193" i="9"/>
  <c r="T193" i="9"/>
  <c r="R193" i="9"/>
  <c r="P193" i="9"/>
  <c r="BI191" i="9"/>
  <c r="BH191" i="9"/>
  <c r="BG191" i="9"/>
  <c r="BF191" i="9"/>
  <c r="T191" i="9"/>
  <c r="R191" i="9"/>
  <c r="P191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7" i="9"/>
  <c r="BH177" i="9"/>
  <c r="BG177" i="9"/>
  <c r="BF177" i="9"/>
  <c r="T177" i="9"/>
  <c r="R177" i="9"/>
  <c r="P177" i="9"/>
  <c r="BI175" i="9"/>
  <c r="BH175" i="9"/>
  <c r="BG175" i="9"/>
  <c r="BF175" i="9"/>
  <c r="T175" i="9"/>
  <c r="R175" i="9"/>
  <c r="P175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BI118" i="9"/>
  <c r="BH118" i="9"/>
  <c r="BG118" i="9"/>
  <c r="BF118" i="9"/>
  <c r="T118" i="9"/>
  <c r="R118" i="9"/>
  <c r="P118" i="9"/>
  <c r="BI117" i="9"/>
  <c r="BH117" i="9"/>
  <c r="BG117" i="9"/>
  <c r="BF117" i="9"/>
  <c r="T117" i="9"/>
  <c r="R117" i="9"/>
  <c r="P117" i="9"/>
  <c r="BI116" i="9"/>
  <c r="BH116" i="9"/>
  <c r="BG116" i="9"/>
  <c r="BF116" i="9"/>
  <c r="T116" i="9"/>
  <c r="R116" i="9"/>
  <c r="P116" i="9"/>
  <c r="BI115" i="9"/>
  <c r="BH115" i="9"/>
  <c r="BG115" i="9"/>
  <c r="BF115" i="9"/>
  <c r="T115" i="9"/>
  <c r="R115" i="9"/>
  <c r="P115" i="9"/>
  <c r="BI114" i="9"/>
  <c r="BH114" i="9"/>
  <c r="BG114" i="9"/>
  <c r="BF114" i="9"/>
  <c r="T114" i="9"/>
  <c r="R114" i="9"/>
  <c r="P114" i="9"/>
  <c r="BI113" i="9"/>
  <c r="BH113" i="9"/>
  <c r="BG113" i="9"/>
  <c r="BF113" i="9"/>
  <c r="T113" i="9"/>
  <c r="R113" i="9"/>
  <c r="P113" i="9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8" i="9"/>
  <c r="BH108" i="9"/>
  <c r="BG108" i="9"/>
  <c r="BF108" i="9"/>
  <c r="T108" i="9"/>
  <c r="R108" i="9"/>
  <c r="P108" i="9"/>
  <c r="BI106" i="9"/>
  <c r="BH106" i="9"/>
  <c r="BG106" i="9"/>
  <c r="BF106" i="9"/>
  <c r="T106" i="9"/>
  <c r="R106" i="9"/>
  <c r="P106" i="9"/>
  <c r="BI105" i="9"/>
  <c r="BH105" i="9"/>
  <c r="BG105" i="9"/>
  <c r="BF105" i="9"/>
  <c r="T105" i="9"/>
  <c r="R105" i="9"/>
  <c r="P105" i="9"/>
  <c r="BI104" i="9"/>
  <c r="BH104" i="9"/>
  <c r="BG104" i="9"/>
  <c r="BF104" i="9"/>
  <c r="T104" i="9"/>
  <c r="R104" i="9"/>
  <c r="P104" i="9"/>
  <c r="BI103" i="9"/>
  <c r="BH103" i="9"/>
  <c r="BG103" i="9"/>
  <c r="BF103" i="9"/>
  <c r="T103" i="9"/>
  <c r="R103" i="9"/>
  <c r="P103" i="9"/>
  <c r="BI102" i="9"/>
  <c r="BH102" i="9"/>
  <c r="BG102" i="9"/>
  <c r="BF102" i="9"/>
  <c r="T102" i="9"/>
  <c r="R102" i="9"/>
  <c r="P102" i="9"/>
  <c r="BI101" i="9"/>
  <c r="BH101" i="9"/>
  <c r="BG101" i="9"/>
  <c r="BF101" i="9"/>
  <c r="T101" i="9"/>
  <c r="R101" i="9"/>
  <c r="P101" i="9"/>
  <c r="BI100" i="9"/>
  <c r="BH100" i="9"/>
  <c r="BG100" i="9"/>
  <c r="BF100" i="9"/>
  <c r="T100" i="9"/>
  <c r="R100" i="9"/>
  <c r="P100" i="9"/>
  <c r="BI99" i="9"/>
  <c r="BH99" i="9"/>
  <c r="BG99" i="9"/>
  <c r="BF99" i="9"/>
  <c r="T99" i="9"/>
  <c r="R99" i="9"/>
  <c r="P99" i="9"/>
  <c r="BI98" i="9"/>
  <c r="BH98" i="9"/>
  <c r="BG98" i="9"/>
  <c r="BF98" i="9"/>
  <c r="T98" i="9"/>
  <c r="R98" i="9"/>
  <c r="P98" i="9"/>
  <c r="BI97" i="9"/>
  <c r="BH97" i="9"/>
  <c r="BG97" i="9"/>
  <c r="BF97" i="9"/>
  <c r="T97" i="9"/>
  <c r="R97" i="9"/>
  <c r="P97" i="9"/>
  <c r="BI96" i="9"/>
  <c r="BH96" i="9"/>
  <c r="BG96" i="9"/>
  <c r="BF96" i="9"/>
  <c r="T96" i="9"/>
  <c r="R96" i="9"/>
  <c r="P96" i="9"/>
  <c r="BI95" i="9"/>
  <c r="BH95" i="9"/>
  <c r="BG95" i="9"/>
  <c r="BF95" i="9"/>
  <c r="T95" i="9"/>
  <c r="R95" i="9"/>
  <c r="P95" i="9"/>
  <c r="BI94" i="9"/>
  <c r="BH94" i="9"/>
  <c r="BG94" i="9"/>
  <c r="BF94" i="9"/>
  <c r="T94" i="9"/>
  <c r="R94" i="9"/>
  <c r="P94" i="9"/>
  <c r="BI93" i="9"/>
  <c r="BH93" i="9"/>
  <c r="BG93" i="9"/>
  <c r="BF93" i="9"/>
  <c r="T93" i="9"/>
  <c r="R93" i="9"/>
  <c r="P93" i="9"/>
  <c r="BI92" i="9"/>
  <c r="BH92" i="9"/>
  <c r="BG92" i="9"/>
  <c r="BF92" i="9"/>
  <c r="T92" i="9"/>
  <c r="R92" i="9"/>
  <c r="P92" i="9"/>
  <c r="BI91" i="9"/>
  <c r="BH91" i="9"/>
  <c r="BG91" i="9"/>
  <c r="BF91" i="9"/>
  <c r="T91" i="9"/>
  <c r="R91" i="9"/>
  <c r="P91" i="9"/>
  <c r="BI90" i="9"/>
  <c r="BH90" i="9"/>
  <c r="BG90" i="9"/>
  <c r="BF90" i="9"/>
  <c r="T90" i="9"/>
  <c r="R90" i="9"/>
  <c r="P90" i="9"/>
  <c r="F82" i="9"/>
  <c r="E80" i="9"/>
  <c r="F52" i="9"/>
  <c r="E50" i="9"/>
  <c r="J24" i="9"/>
  <c r="E24" i="9"/>
  <c r="J85" i="9" s="1"/>
  <c r="J23" i="9"/>
  <c r="J21" i="9"/>
  <c r="E21" i="9"/>
  <c r="J54" i="9" s="1"/>
  <c r="J20" i="9"/>
  <c r="J18" i="9"/>
  <c r="E18" i="9"/>
  <c r="F85" i="9"/>
  <c r="J17" i="9"/>
  <c r="J15" i="9"/>
  <c r="E15" i="9"/>
  <c r="F54" i="9"/>
  <c r="J14" i="9"/>
  <c r="J12" i="9"/>
  <c r="J82" i="9" s="1"/>
  <c r="E7" i="9"/>
  <c r="E48" i="9" s="1"/>
  <c r="J37" i="8"/>
  <c r="J36" i="8"/>
  <c r="AY62" i="1"/>
  <c r="J35" i="8"/>
  <c r="AX62" i="1"/>
  <c r="BI260" i="8"/>
  <c r="BH260" i="8"/>
  <c r="BG260" i="8"/>
  <c r="BF260" i="8"/>
  <c r="T260" i="8"/>
  <c r="R260" i="8"/>
  <c r="P260" i="8"/>
  <c r="BI258" i="8"/>
  <c r="BH258" i="8"/>
  <c r="BG258" i="8"/>
  <c r="BF258" i="8"/>
  <c r="T258" i="8"/>
  <c r="R258" i="8"/>
  <c r="P258" i="8"/>
  <c r="BI256" i="8"/>
  <c r="BH256" i="8"/>
  <c r="BG256" i="8"/>
  <c r="BF256" i="8"/>
  <c r="T256" i="8"/>
  <c r="R256" i="8"/>
  <c r="P256" i="8"/>
  <c r="BI254" i="8"/>
  <c r="BH254" i="8"/>
  <c r="BG254" i="8"/>
  <c r="BF254" i="8"/>
  <c r="T254" i="8"/>
  <c r="R254" i="8"/>
  <c r="P254" i="8"/>
  <c r="BI250" i="8"/>
  <c r="BH250" i="8"/>
  <c r="BG250" i="8"/>
  <c r="BF250" i="8"/>
  <c r="T250" i="8"/>
  <c r="T249" i="8"/>
  <c r="R250" i="8"/>
  <c r="R249" i="8" s="1"/>
  <c r="P250" i="8"/>
  <c r="P249" i="8" s="1"/>
  <c r="BI245" i="8"/>
  <c r="BH245" i="8"/>
  <c r="BG245" i="8"/>
  <c r="BF245" i="8"/>
  <c r="T245" i="8"/>
  <c r="R245" i="8"/>
  <c r="P245" i="8"/>
  <c r="BI241" i="8"/>
  <c r="BH241" i="8"/>
  <c r="BG241" i="8"/>
  <c r="BF241" i="8"/>
  <c r="T241" i="8"/>
  <c r="R241" i="8"/>
  <c r="P241" i="8"/>
  <c r="BI237" i="8"/>
  <c r="BH237" i="8"/>
  <c r="BG237" i="8"/>
  <c r="BF237" i="8"/>
  <c r="T237" i="8"/>
  <c r="R237" i="8"/>
  <c r="P237" i="8"/>
  <c r="BI234" i="8"/>
  <c r="BH234" i="8"/>
  <c r="BG234" i="8"/>
  <c r="BF234" i="8"/>
  <c r="T234" i="8"/>
  <c r="R234" i="8"/>
  <c r="P234" i="8"/>
  <c r="BI233" i="8"/>
  <c r="BH233" i="8"/>
  <c r="BG233" i="8"/>
  <c r="BF233" i="8"/>
  <c r="T233" i="8"/>
  <c r="R233" i="8"/>
  <c r="P233" i="8"/>
  <c r="BI232" i="8"/>
  <c r="BH232" i="8"/>
  <c r="BG232" i="8"/>
  <c r="BF232" i="8"/>
  <c r="T232" i="8"/>
  <c r="R232" i="8"/>
  <c r="P232" i="8"/>
  <c r="BI230" i="8"/>
  <c r="BH230" i="8"/>
  <c r="BG230" i="8"/>
  <c r="BF230" i="8"/>
  <c r="T230" i="8"/>
  <c r="R230" i="8"/>
  <c r="P230" i="8"/>
  <c r="BI229" i="8"/>
  <c r="BH229" i="8"/>
  <c r="BG229" i="8"/>
  <c r="BF229" i="8"/>
  <c r="T229" i="8"/>
  <c r="R229" i="8"/>
  <c r="P229" i="8"/>
  <c r="BI225" i="8"/>
  <c r="BH225" i="8"/>
  <c r="BG225" i="8"/>
  <c r="BF225" i="8"/>
  <c r="T225" i="8"/>
  <c r="R225" i="8"/>
  <c r="P225" i="8"/>
  <c r="BI224" i="8"/>
  <c r="BH224" i="8"/>
  <c r="BG224" i="8"/>
  <c r="BF224" i="8"/>
  <c r="T224" i="8"/>
  <c r="R224" i="8"/>
  <c r="P224" i="8"/>
  <c r="BI222" i="8"/>
  <c r="BH222" i="8"/>
  <c r="BG222" i="8"/>
  <c r="BF222" i="8"/>
  <c r="T222" i="8"/>
  <c r="R222" i="8"/>
  <c r="P222" i="8"/>
  <c r="BI220" i="8"/>
  <c r="BH220" i="8"/>
  <c r="BG220" i="8"/>
  <c r="BF220" i="8"/>
  <c r="T220" i="8"/>
  <c r="R220" i="8"/>
  <c r="P220" i="8"/>
  <c r="BI218" i="8"/>
  <c r="BH218" i="8"/>
  <c r="BG218" i="8"/>
  <c r="BF218" i="8"/>
  <c r="T218" i="8"/>
  <c r="R218" i="8"/>
  <c r="P218" i="8"/>
  <c r="BI216" i="8"/>
  <c r="BH216" i="8"/>
  <c r="BG216" i="8"/>
  <c r="BF216" i="8"/>
  <c r="T216" i="8"/>
  <c r="R216" i="8"/>
  <c r="P216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R212" i="8"/>
  <c r="P212" i="8"/>
  <c r="BI210" i="8"/>
  <c r="BH210" i="8"/>
  <c r="BG210" i="8"/>
  <c r="BF210" i="8"/>
  <c r="T210" i="8"/>
  <c r="R210" i="8"/>
  <c r="P210" i="8"/>
  <c r="BI206" i="8"/>
  <c r="BH206" i="8"/>
  <c r="BG206" i="8"/>
  <c r="BF206" i="8"/>
  <c r="T206" i="8"/>
  <c r="R206" i="8"/>
  <c r="P206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2" i="8"/>
  <c r="BH202" i="8"/>
  <c r="BG202" i="8"/>
  <c r="BF202" i="8"/>
  <c r="T202" i="8"/>
  <c r="R202" i="8"/>
  <c r="P202" i="8"/>
  <c r="BI200" i="8"/>
  <c r="BH200" i="8"/>
  <c r="BG200" i="8"/>
  <c r="BF200" i="8"/>
  <c r="T200" i="8"/>
  <c r="R200" i="8"/>
  <c r="P200" i="8"/>
  <c r="BI199" i="8"/>
  <c r="BH199" i="8"/>
  <c r="BG199" i="8"/>
  <c r="BF199" i="8"/>
  <c r="T199" i="8"/>
  <c r="R199" i="8"/>
  <c r="P199" i="8"/>
  <c r="BI197" i="8"/>
  <c r="BH197" i="8"/>
  <c r="BG197" i="8"/>
  <c r="BF197" i="8"/>
  <c r="T197" i="8"/>
  <c r="R197" i="8"/>
  <c r="P197" i="8"/>
  <c r="BI196" i="8"/>
  <c r="BH196" i="8"/>
  <c r="BG196" i="8"/>
  <c r="BF196" i="8"/>
  <c r="T196" i="8"/>
  <c r="R196" i="8"/>
  <c r="P196" i="8"/>
  <c r="BI191" i="8"/>
  <c r="BH191" i="8"/>
  <c r="BG191" i="8"/>
  <c r="BF191" i="8"/>
  <c r="T191" i="8"/>
  <c r="R191" i="8"/>
  <c r="P191" i="8"/>
  <c r="BI190" i="8"/>
  <c r="BH190" i="8"/>
  <c r="BG190" i="8"/>
  <c r="BF190" i="8"/>
  <c r="T190" i="8"/>
  <c r="R190" i="8"/>
  <c r="P190" i="8"/>
  <c r="BI187" i="8"/>
  <c r="BH187" i="8"/>
  <c r="BG187" i="8"/>
  <c r="BF187" i="8"/>
  <c r="T187" i="8"/>
  <c r="R187" i="8"/>
  <c r="P187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67" i="8"/>
  <c r="BH167" i="8"/>
  <c r="BG167" i="8"/>
  <c r="BF167" i="8"/>
  <c r="T167" i="8"/>
  <c r="R167" i="8"/>
  <c r="P167" i="8"/>
  <c r="BI162" i="8"/>
  <c r="BH162" i="8"/>
  <c r="BG162" i="8"/>
  <c r="BF162" i="8"/>
  <c r="T162" i="8"/>
  <c r="T161" i="8" s="1"/>
  <c r="R162" i="8"/>
  <c r="R161" i="8"/>
  <c r="P162" i="8"/>
  <c r="P161" i="8" s="1"/>
  <c r="BI157" i="8"/>
  <c r="BH157" i="8"/>
  <c r="BG157" i="8"/>
  <c r="BF157" i="8"/>
  <c r="T157" i="8"/>
  <c r="R157" i="8"/>
  <c r="P157" i="8"/>
  <c r="BI155" i="8"/>
  <c r="BH155" i="8"/>
  <c r="BG155" i="8"/>
  <c r="BF155" i="8"/>
  <c r="T155" i="8"/>
  <c r="R155" i="8"/>
  <c r="P155" i="8"/>
  <c r="BI151" i="8"/>
  <c r="BH151" i="8"/>
  <c r="BG151" i="8"/>
  <c r="BF151" i="8"/>
  <c r="T151" i="8"/>
  <c r="R151" i="8"/>
  <c r="P151" i="8"/>
  <c r="BI147" i="8"/>
  <c r="BH147" i="8"/>
  <c r="BG147" i="8"/>
  <c r="BF147" i="8"/>
  <c r="T147" i="8"/>
  <c r="R147" i="8"/>
  <c r="P147" i="8"/>
  <c r="BI144" i="8"/>
  <c r="BH144" i="8"/>
  <c r="BG144" i="8"/>
  <c r="BF144" i="8"/>
  <c r="T144" i="8"/>
  <c r="R144" i="8"/>
  <c r="P144" i="8"/>
  <c r="BI140" i="8"/>
  <c r="BH140" i="8"/>
  <c r="BG140" i="8"/>
  <c r="BF140" i="8"/>
  <c r="T140" i="8"/>
  <c r="R140" i="8"/>
  <c r="P140" i="8"/>
  <c r="BI137" i="8"/>
  <c r="BH137" i="8"/>
  <c r="BG137" i="8"/>
  <c r="BF137" i="8"/>
  <c r="T137" i="8"/>
  <c r="R137" i="8"/>
  <c r="P137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BI121" i="8"/>
  <c r="BH121" i="8"/>
  <c r="BG121" i="8"/>
  <c r="BF121" i="8"/>
  <c r="T121" i="8"/>
  <c r="R121" i="8"/>
  <c r="P121" i="8"/>
  <c r="BI119" i="8"/>
  <c r="BH119" i="8"/>
  <c r="BG119" i="8"/>
  <c r="BF119" i="8"/>
  <c r="T119" i="8"/>
  <c r="R119" i="8"/>
  <c r="P119" i="8"/>
  <c r="BI112" i="8"/>
  <c r="BH112" i="8"/>
  <c r="BG112" i="8"/>
  <c r="BF112" i="8"/>
  <c r="T112" i="8"/>
  <c r="R112" i="8"/>
  <c r="P112" i="8"/>
  <c r="BI105" i="8"/>
  <c r="BH105" i="8"/>
  <c r="BG105" i="8"/>
  <c r="BF105" i="8"/>
  <c r="T105" i="8"/>
  <c r="R105" i="8"/>
  <c r="P105" i="8"/>
  <c r="BI96" i="8"/>
  <c r="BH96" i="8"/>
  <c r="BG96" i="8"/>
  <c r="BF96" i="8"/>
  <c r="T96" i="8"/>
  <c r="R96" i="8"/>
  <c r="P96" i="8"/>
  <c r="BI92" i="8"/>
  <c r="BH92" i="8"/>
  <c r="BG92" i="8"/>
  <c r="BF92" i="8"/>
  <c r="T92" i="8"/>
  <c r="R92" i="8"/>
  <c r="P92" i="8"/>
  <c r="J86" i="8"/>
  <c r="J85" i="8"/>
  <c r="F85" i="8"/>
  <c r="F83" i="8"/>
  <c r="E81" i="8"/>
  <c r="J55" i="8"/>
  <c r="J54" i="8"/>
  <c r="F54" i="8"/>
  <c r="F52" i="8"/>
  <c r="E50" i="8"/>
  <c r="J18" i="8"/>
  <c r="E18" i="8"/>
  <c r="F55" i="8" s="1"/>
  <c r="J17" i="8"/>
  <c r="J12" i="8"/>
  <c r="J52" i="8"/>
  <c r="E7" i="8"/>
  <c r="E79" i="8" s="1"/>
  <c r="J37" i="7"/>
  <c r="J36" i="7"/>
  <c r="AY61" i="1" s="1"/>
  <c r="J35" i="7"/>
  <c r="AX61" i="1" s="1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2" i="7"/>
  <c r="BH262" i="7"/>
  <c r="BG262" i="7"/>
  <c r="BF262" i="7"/>
  <c r="T262" i="7"/>
  <c r="R262" i="7"/>
  <c r="P262" i="7"/>
  <c r="BI261" i="7"/>
  <c r="BH261" i="7"/>
  <c r="BG261" i="7"/>
  <c r="BF261" i="7"/>
  <c r="T261" i="7"/>
  <c r="R261" i="7"/>
  <c r="P261" i="7"/>
  <c r="BI259" i="7"/>
  <c r="BH259" i="7"/>
  <c r="BG259" i="7"/>
  <c r="BF259" i="7"/>
  <c r="T259" i="7"/>
  <c r="R259" i="7"/>
  <c r="P259" i="7"/>
  <c r="BI257" i="7"/>
  <c r="BH257" i="7"/>
  <c r="BG257" i="7"/>
  <c r="BF257" i="7"/>
  <c r="T257" i="7"/>
  <c r="R257" i="7"/>
  <c r="P257" i="7"/>
  <c r="BI255" i="7"/>
  <c r="BH255" i="7"/>
  <c r="BG255" i="7"/>
  <c r="BF255" i="7"/>
  <c r="T255" i="7"/>
  <c r="R255" i="7"/>
  <c r="P255" i="7"/>
  <c r="BI253" i="7"/>
  <c r="BH253" i="7"/>
  <c r="BG253" i="7"/>
  <c r="BF253" i="7"/>
  <c r="T253" i="7"/>
  <c r="R253" i="7"/>
  <c r="P253" i="7"/>
  <c r="BI251" i="7"/>
  <c r="BH251" i="7"/>
  <c r="BG251" i="7"/>
  <c r="BF251" i="7"/>
  <c r="T251" i="7"/>
  <c r="R251" i="7"/>
  <c r="P251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7" i="7"/>
  <c r="BH237" i="7"/>
  <c r="BG237" i="7"/>
  <c r="BF237" i="7"/>
  <c r="T237" i="7"/>
  <c r="R237" i="7"/>
  <c r="P237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29" i="7"/>
  <c r="BH229" i="7"/>
  <c r="BG229" i="7"/>
  <c r="BF229" i="7"/>
  <c r="T229" i="7"/>
  <c r="R229" i="7"/>
  <c r="P229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6" i="7"/>
  <c r="BH226" i="7"/>
  <c r="BG226" i="7"/>
  <c r="BF226" i="7"/>
  <c r="T226" i="7"/>
  <c r="R226" i="7"/>
  <c r="P226" i="7"/>
  <c r="BI225" i="7"/>
  <c r="BH225" i="7"/>
  <c r="BG225" i="7"/>
  <c r="BF225" i="7"/>
  <c r="T225" i="7"/>
  <c r="R225" i="7"/>
  <c r="P225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7" i="7"/>
  <c r="BH177" i="7"/>
  <c r="BG177" i="7"/>
  <c r="BF177" i="7"/>
  <c r="T177" i="7"/>
  <c r="R177" i="7"/>
  <c r="P177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BI118" i="7"/>
  <c r="BH118" i="7"/>
  <c r="BG118" i="7"/>
  <c r="BF118" i="7"/>
  <c r="T118" i="7"/>
  <c r="R118" i="7"/>
  <c r="P118" i="7"/>
  <c r="BI117" i="7"/>
  <c r="BH117" i="7"/>
  <c r="BG117" i="7"/>
  <c r="BF117" i="7"/>
  <c r="T117" i="7"/>
  <c r="R117" i="7"/>
  <c r="P117" i="7"/>
  <c r="BI116" i="7"/>
  <c r="BH116" i="7"/>
  <c r="BG116" i="7"/>
  <c r="BF116" i="7"/>
  <c r="T116" i="7"/>
  <c r="R116" i="7"/>
  <c r="P116" i="7"/>
  <c r="BI114" i="7"/>
  <c r="BH114" i="7"/>
  <c r="BG114" i="7"/>
  <c r="BF114" i="7"/>
  <c r="T114" i="7"/>
  <c r="R114" i="7"/>
  <c r="P114" i="7"/>
  <c r="BI113" i="7"/>
  <c r="BH113" i="7"/>
  <c r="BG113" i="7"/>
  <c r="BF113" i="7"/>
  <c r="T113" i="7"/>
  <c r="R113" i="7"/>
  <c r="P113" i="7"/>
  <c r="BI112" i="7"/>
  <c r="BH112" i="7"/>
  <c r="BG112" i="7"/>
  <c r="BF112" i="7"/>
  <c r="T112" i="7"/>
  <c r="R112" i="7"/>
  <c r="P112" i="7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BI104" i="7"/>
  <c r="BH104" i="7"/>
  <c r="BG104" i="7"/>
  <c r="BF104" i="7"/>
  <c r="T104" i="7"/>
  <c r="R104" i="7"/>
  <c r="P104" i="7"/>
  <c r="BI103" i="7"/>
  <c r="BH103" i="7"/>
  <c r="BG103" i="7"/>
  <c r="BF103" i="7"/>
  <c r="T103" i="7"/>
  <c r="R103" i="7"/>
  <c r="P103" i="7"/>
  <c r="BI102" i="7"/>
  <c r="BH102" i="7"/>
  <c r="BG102" i="7"/>
  <c r="BF102" i="7"/>
  <c r="T102" i="7"/>
  <c r="R102" i="7"/>
  <c r="P102" i="7"/>
  <c r="BI101" i="7"/>
  <c r="BH101" i="7"/>
  <c r="BG101" i="7"/>
  <c r="BF101" i="7"/>
  <c r="T101" i="7"/>
  <c r="R101" i="7"/>
  <c r="P101" i="7"/>
  <c r="BI100" i="7"/>
  <c r="BH100" i="7"/>
  <c r="BG100" i="7"/>
  <c r="BF100" i="7"/>
  <c r="T100" i="7"/>
  <c r="R100" i="7"/>
  <c r="P100" i="7"/>
  <c r="BI99" i="7"/>
  <c r="BH99" i="7"/>
  <c r="BG99" i="7"/>
  <c r="BF99" i="7"/>
  <c r="T99" i="7"/>
  <c r="R99" i="7"/>
  <c r="P99" i="7"/>
  <c r="BI98" i="7"/>
  <c r="BH98" i="7"/>
  <c r="BG98" i="7"/>
  <c r="BF98" i="7"/>
  <c r="T98" i="7"/>
  <c r="R98" i="7"/>
  <c r="P98" i="7"/>
  <c r="BI97" i="7"/>
  <c r="BH97" i="7"/>
  <c r="BG97" i="7"/>
  <c r="BF97" i="7"/>
  <c r="T97" i="7"/>
  <c r="R97" i="7"/>
  <c r="P97" i="7"/>
  <c r="BI96" i="7"/>
  <c r="BH96" i="7"/>
  <c r="BG96" i="7"/>
  <c r="BF96" i="7"/>
  <c r="T96" i="7"/>
  <c r="R96" i="7"/>
  <c r="P96" i="7"/>
  <c r="BI95" i="7"/>
  <c r="BH95" i="7"/>
  <c r="BG95" i="7"/>
  <c r="BF95" i="7"/>
  <c r="T95" i="7"/>
  <c r="R95" i="7"/>
  <c r="P95" i="7"/>
  <c r="BI94" i="7"/>
  <c r="BH94" i="7"/>
  <c r="BG94" i="7"/>
  <c r="BF94" i="7"/>
  <c r="T94" i="7"/>
  <c r="R94" i="7"/>
  <c r="P94" i="7"/>
  <c r="BI93" i="7"/>
  <c r="BH93" i="7"/>
  <c r="BG93" i="7"/>
  <c r="BF93" i="7"/>
  <c r="T93" i="7"/>
  <c r="R93" i="7"/>
  <c r="P93" i="7"/>
  <c r="BI92" i="7"/>
  <c r="BH92" i="7"/>
  <c r="BG92" i="7"/>
  <c r="BF92" i="7"/>
  <c r="T92" i="7"/>
  <c r="R92" i="7"/>
  <c r="P92" i="7"/>
  <c r="BI91" i="7"/>
  <c r="BH91" i="7"/>
  <c r="BG91" i="7"/>
  <c r="BF91" i="7"/>
  <c r="T91" i="7"/>
  <c r="R91" i="7"/>
  <c r="P91" i="7"/>
  <c r="BI89" i="7"/>
  <c r="BH89" i="7"/>
  <c r="BG89" i="7"/>
  <c r="BF89" i="7"/>
  <c r="T89" i="7"/>
  <c r="R89" i="7"/>
  <c r="P89" i="7"/>
  <c r="J84" i="7"/>
  <c r="J83" i="7"/>
  <c r="F83" i="7"/>
  <c r="F81" i="7"/>
  <c r="E79" i="7"/>
  <c r="J55" i="7"/>
  <c r="J54" i="7"/>
  <c r="F54" i="7"/>
  <c r="F52" i="7"/>
  <c r="E50" i="7"/>
  <c r="J18" i="7"/>
  <c r="E18" i="7"/>
  <c r="F84" i="7" s="1"/>
  <c r="J17" i="7"/>
  <c r="J12" i="7"/>
  <c r="J81" i="7" s="1"/>
  <c r="E7" i="7"/>
  <c r="E77" i="7"/>
  <c r="J39" i="6"/>
  <c r="J38" i="6"/>
  <c r="AY60" i="1"/>
  <c r="J37" i="6"/>
  <c r="AX60" i="1" s="1"/>
  <c r="BI114" i="6"/>
  <c r="BH114" i="6"/>
  <c r="BG114" i="6"/>
  <c r="BF114" i="6"/>
  <c r="T114" i="6"/>
  <c r="R114" i="6"/>
  <c r="P114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09" i="6"/>
  <c r="BH109" i="6"/>
  <c r="BG109" i="6"/>
  <c r="BF109" i="6"/>
  <c r="T109" i="6"/>
  <c r="R109" i="6"/>
  <c r="P109" i="6"/>
  <c r="BI107" i="6"/>
  <c r="BH107" i="6"/>
  <c r="BG107" i="6"/>
  <c r="BF107" i="6"/>
  <c r="T107" i="6"/>
  <c r="R107" i="6"/>
  <c r="P107" i="6"/>
  <c r="BI105" i="6"/>
  <c r="BH105" i="6"/>
  <c r="BG105" i="6"/>
  <c r="BF105" i="6"/>
  <c r="T105" i="6"/>
  <c r="R105" i="6"/>
  <c r="P105" i="6"/>
  <c r="BI103" i="6"/>
  <c r="BH103" i="6"/>
  <c r="BG103" i="6"/>
  <c r="BF103" i="6"/>
  <c r="T103" i="6"/>
  <c r="R103" i="6"/>
  <c r="P103" i="6"/>
  <c r="BI101" i="6"/>
  <c r="BH101" i="6"/>
  <c r="BG101" i="6"/>
  <c r="BF101" i="6"/>
  <c r="T101" i="6"/>
  <c r="R101" i="6"/>
  <c r="P101" i="6"/>
  <c r="BI99" i="6"/>
  <c r="BH99" i="6"/>
  <c r="BG99" i="6"/>
  <c r="BF99" i="6"/>
  <c r="T99" i="6"/>
  <c r="R99" i="6"/>
  <c r="P99" i="6"/>
  <c r="BI97" i="6"/>
  <c r="BH97" i="6"/>
  <c r="BG97" i="6"/>
  <c r="BF97" i="6"/>
  <c r="T97" i="6"/>
  <c r="R97" i="6"/>
  <c r="P97" i="6"/>
  <c r="BI95" i="6"/>
  <c r="BH95" i="6"/>
  <c r="BG95" i="6"/>
  <c r="BF95" i="6"/>
  <c r="T95" i="6"/>
  <c r="R95" i="6"/>
  <c r="P95" i="6"/>
  <c r="BI93" i="6"/>
  <c r="BH93" i="6"/>
  <c r="BG93" i="6"/>
  <c r="BF93" i="6"/>
  <c r="T93" i="6"/>
  <c r="R93" i="6"/>
  <c r="P93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F81" i="6"/>
  <c r="E79" i="6"/>
  <c r="F56" i="6"/>
  <c r="E54" i="6"/>
  <c r="J26" i="6"/>
  <c r="E26" i="6"/>
  <c r="J84" i="6" s="1"/>
  <c r="J25" i="6"/>
  <c r="J23" i="6"/>
  <c r="E23" i="6"/>
  <c r="J58" i="6" s="1"/>
  <c r="J22" i="6"/>
  <c r="J20" i="6"/>
  <c r="E20" i="6"/>
  <c r="F84" i="6" s="1"/>
  <c r="J19" i="6"/>
  <c r="J17" i="6"/>
  <c r="E17" i="6"/>
  <c r="F58" i="6" s="1"/>
  <c r="J16" i="6"/>
  <c r="J14" i="6"/>
  <c r="J81" i="6" s="1"/>
  <c r="E7" i="6"/>
  <c r="E50" i="6" s="1"/>
  <c r="J39" i="5"/>
  <c r="J38" i="5"/>
  <c r="AY59" i="1"/>
  <c r="J37" i="5"/>
  <c r="AX59" i="1" s="1"/>
  <c r="BI183" i="5"/>
  <c r="BH183" i="5"/>
  <c r="BG183" i="5"/>
  <c r="BF183" i="5"/>
  <c r="T183" i="5"/>
  <c r="T182" i="5" s="1"/>
  <c r="R183" i="5"/>
  <c r="R182" i="5" s="1"/>
  <c r="P183" i="5"/>
  <c r="P182" i="5" s="1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29" i="5"/>
  <c r="BH129" i="5"/>
  <c r="BG129" i="5"/>
  <c r="BF129" i="5"/>
  <c r="T129" i="5"/>
  <c r="R129" i="5"/>
  <c r="P129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0" i="5"/>
  <c r="BH120" i="5"/>
  <c r="BG120" i="5"/>
  <c r="BF120" i="5"/>
  <c r="T120" i="5"/>
  <c r="R120" i="5"/>
  <c r="P120" i="5"/>
  <c r="BI117" i="5"/>
  <c r="BH117" i="5"/>
  <c r="BG117" i="5"/>
  <c r="BF117" i="5"/>
  <c r="T117" i="5"/>
  <c r="R117" i="5"/>
  <c r="P117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6" i="5"/>
  <c r="BH106" i="5"/>
  <c r="BG106" i="5"/>
  <c r="BF106" i="5"/>
  <c r="T106" i="5"/>
  <c r="R106" i="5"/>
  <c r="P106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F86" i="5"/>
  <c r="E84" i="5"/>
  <c r="F56" i="5"/>
  <c r="E54" i="5"/>
  <c r="J26" i="5"/>
  <c r="E26" i="5"/>
  <c r="J59" i="5" s="1"/>
  <c r="J25" i="5"/>
  <c r="J23" i="5"/>
  <c r="E23" i="5"/>
  <c r="J58" i="5" s="1"/>
  <c r="J22" i="5"/>
  <c r="J20" i="5"/>
  <c r="E20" i="5"/>
  <c r="F89" i="5"/>
  <c r="J19" i="5"/>
  <c r="J17" i="5"/>
  <c r="E17" i="5"/>
  <c r="F88" i="5" s="1"/>
  <c r="J16" i="5"/>
  <c r="J14" i="5"/>
  <c r="J56" i="5" s="1"/>
  <c r="E7" i="5"/>
  <c r="E80" i="5"/>
  <c r="J39" i="4"/>
  <c r="J38" i="4"/>
  <c r="AY58" i="1"/>
  <c r="J37" i="4"/>
  <c r="AX58" i="1" s="1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1" i="4"/>
  <c r="BH231" i="4"/>
  <c r="BG231" i="4"/>
  <c r="BF231" i="4"/>
  <c r="T231" i="4"/>
  <c r="R231" i="4"/>
  <c r="P231" i="4"/>
  <c r="BI229" i="4"/>
  <c r="BH229" i="4"/>
  <c r="BG229" i="4"/>
  <c r="BF229" i="4"/>
  <c r="T229" i="4"/>
  <c r="R229" i="4"/>
  <c r="P229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T166" i="4" s="1"/>
  <c r="R167" i="4"/>
  <c r="R166" i="4" s="1"/>
  <c r="P167" i="4"/>
  <c r="P166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BI120" i="4"/>
  <c r="BH120" i="4"/>
  <c r="BG120" i="4"/>
  <c r="BF120" i="4"/>
  <c r="T120" i="4"/>
  <c r="R120" i="4"/>
  <c r="P120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1" i="4"/>
  <c r="BH111" i="4"/>
  <c r="BG111" i="4"/>
  <c r="BF111" i="4"/>
  <c r="T111" i="4"/>
  <c r="R111" i="4"/>
  <c r="P111" i="4"/>
  <c r="BI108" i="4"/>
  <c r="BH108" i="4"/>
  <c r="BG108" i="4"/>
  <c r="BF108" i="4"/>
  <c r="T108" i="4"/>
  <c r="R108" i="4"/>
  <c r="P108" i="4"/>
  <c r="BI106" i="4"/>
  <c r="BH106" i="4"/>
  <c r="BG106" i="4"/>
  <c r="BF106" i="4"/>
  <c r="T106" i="4"/>
  <c r="R106" i="4"/>
  <c r="P106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F91" i="4"/>
  <c r="E89" i="4"/>
  <c r="F56" i="4"/>
  <c r="E54" i="4"/>
  <c r="J26" i="4"/>
  <c r="E26" i="4"/>
  <c r="J94" i="4"/>
  <c r="J25" i="4"/>
  <c r="J23" i="4"/>
  <c r="E23" i="4"/>
  <c r="J93" i="4" s="1"/>
  <c r="J22" i="4"/>
  <c r="J20" i="4"/>
  <c r="E20" i="4"/>
  <c r="F94" i="4" s="1"/>
  <c r="J19" i="4"/>
  <c r="J17" i="4"/>
  <c r="E17" i="4"/>
  <c r="F58" i="4"/>
  <c r="J16" i="4"/>
  <c r="J14" i="4"/>
  <c r="J56" i="4"/>
  <c r="E7" i="4"/>
  <c r="E50" i="4" s="1"/>
  <c r="J39" i="3"/>
  <c r="J38" i="3"/>
  <c r="AY57" i="1" s="1"/>
  <c r="J37" i="3"/>
  <c r="AX57" i="1" s="1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5" i="3"/>
  <c r="BH115" i="3"/>
  <c r="BG115" i="3"/>
  <c r="BF115" i="3"/>
  <c r="T115" i="3"/>
  <c r="R115" i="3"/>
  <c r="P115" i="3"/>
  <c r="BI111" i="3"/>
  <c r="BH111" i="3"/>
  <c r="BG111" i="3"/>
  <c r="BF111" i="3"/>
  <c r="T111" i="3"/>
  <c r="T110" i="3" s="1"/>
  <c r="R111" i="3"/>
  <c r="R110" i="3" s="1"/>
  <c r="P111" i="3"/>
  <c r="P110" i="3" s="1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F88" i="3"/>
  <c r="E86" i="3"/>
  <c r="F56" i="3"/>
  <c r="E54" i="3"/>
  <c r="J26" i="3"/>
  <c r="E26" i="3"/>
  <c r="J59" i="3" s="1"/>
  <c r="J25" i="3"/>
  <c r="J23" i="3"/>
  <c r="E23" i="3"/>
  <c r="J90" i="3"/>
  <c r="J22" i="3"/>
  <c r="J20" i="3"/>
  <c r="E20" i="3"/>
  <c r="F59" i="3" s="1"/>
  <c r="J19" i="3"/>
  <c r="J17" i="3"/>
  <c r="E17" i="3"/>
  <c r="F90" i="3" s="1"/>
  <c r="J16" i="3"/>
  <c r="J14" i="3"/>
  <c r="J88" i="3"/>
  <c r="E7" i="3"/>
  <c r="E82" i="3" s="1"/>
  <c r="J39" i="2"/>
  <c r="J38" i="2"/>
  <c r="AY56" i="1" s="1"/>
  <c r="J37" i="2"/>
  <c r="AX56" i="1" s="1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T228" i="2" s="1"/>
  <c r="R229" i="2"/>
  <c r="R228" i="2" s="1"/>
  <c r="P229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3" i="2"/>
  <c r="BH103" i="2"/>
  <c r="BG103" i="2"/>
  <c r="BF103" i="2"/>
  <c r="T103" i="2"/>
  <c r="R103" i="2"/>
  <c r="P103" i="2"/>
  <c r="BI101" i="2"/>
  <c r="BH101" i="2"/>
  <c r="BG101" i="2"/>
  <c r="F37" i="2" s="1"/>
  <c r="BF101" i="2"/>
  <c r="F36" i="2" s="1"/>
  <c r="T101" i="2"/>
  <c r="R101" i="2"/>
  <c r="P101" i="2"/>
  <c r="F92" i="2"/>
  <c r="E90" i="2"/>
  <c r="F56" i="2"/>
  <c r="E54" i="2"/>
  <c r="J26" i="2"/>
  <c r="E26" i="2"/>
  <c r="J59" i="2"/>
  <c r="J25" i="2"/>
  <c r="J23" i="2"/>
  <c r="E23" i="2"/>
  <c r="J94" i="2"/>
  <c r="J22" i="2"/>
  <c r="J20" i="2"/>
  <c r="E20" i="2"/>
  <c r="F95" i="2" s="1"/>
  <c r="J19" i="2"/>
  <c r="J17" i="2"/>
  <c r="E17" i="2"/>
  <c r="F58" i="2" s="1"/>
  <c r="J16" i="2"/>
  <c r="J14" i="2"/>
  <c r="J92" i="2"/>
  <c r="E7" i="2"/>
  <c r="E86" i="2" s="1"/>
  <c r="L50" i="1"/>
  <c r="AM50" i="1"/>
  <c r="AM49" i="1"/>
  <c r="L49" i="1"/>
  <c r="AM47" i="1"/>
  <c r="L47" i="1"/>
  <c r="L45" i="1"/>
  <c r="L44" i="1"/>
  <c r="J95" i="5"/>
  <c r="BK173" i="5"/>
  <c r="BK97" i="5"/>
  <c r="BK103" i="5"/>
  <c r="J128" i="3"/>
  <c r="BK101" i="5"/>
  <c r="BK110" i="5"/>
  <c r="BK112" i="6"/>
  <c r="BK268" i="7"/>
  <c r="J204" i="7"/>
  <c r="J124" i="3"/>
  <c r="J123" i="3"/>
  <c r="J100" i="3"/>
  <c r="BK202" i="4"/>
  <c r="BK196" i="4"/>
  <c r="J216" i="4"/>
  <c r="BK200" i="4"/>
  <c r="BK191" i="4"/>
  <c r="J229" i="4"/>
  <c r="J185" i="4"/>
  <c r="J136" i="4"/>
  <c r="BK128" i="4"/>
  <c r="J194" i="4"/>
  <c r="J99" i="5"/>
  <c r="BK113" i="5"/>
  <c r="J97" i="6"/>
  <c r="BK101" i="6"/>
  <c r="J101" i="6"/>
  <c r="BK255" i="7"/>
  <c r="BK153" i="7"/>
  <c r="J251" i="7"/>
  <c r="BK245" i="7"/>
  <c r="BK134" i="7"/>
  <c r="BK257" i="7"/>
  <c r="J239" i="7"/>
  <c r="BK100" i="7"/>
  <c r="BK197" i="7"/>
  <c r="BK155" i="7"/>
  <c r="J133" i="7"/>
  <c r="BK151" i="7"/>
  <c r="BK159" i="7"/>
  <c r="BK105" i="7"/>
  <c r="BK203" i="7"/>
  <c r="BK163" i="7"/>
  <c r="J191" i="7"/>
  <c r="BK166" i="7"/>
  <c r="J130" i="7"/>
  <c r="J153" i="7"/>
  <c r="J209" i="7"/>
  <c r="J203" i="7"/>
  <c r="J194" i="7"/>
  <c r="J106" i="7"/>
  <c r="J217" i="7"/>
  <c r="BK225" i="8"/>
  <c r="BK144" i="8"/>
  <c r="BK241" i="8"/>
  <c r="BK177" i="8"/>
  <c r="BK234" i="8"/>
  <c r="J236" i="9"/>
  <c r="BK219" i="9"/>
  <c r="BK147" i="9"/>
  <c r="BK112" i="9"/>
  <c r="J227" i="9"/>
  <c r="BK214" i="9"/>
  <c r="BK140" i="9"/>
  <c r="J200" i="9"/>
  <c r="BK158" i="9"/>
  <c r="BK199" i="9"/>
  <c r="BK120" i="9"/>
  <c r="BK163" i="9"/>
  <c r="BK144" i="9"/>
  <c r="J108" i="9"/>
  <c r="BK162" i="9"/>
  <c r="BK173" i="2"/>
  <c r="F38" i="2"/>
  <c r="BK108" i="3"/>
  <c r="J120" i="5"/>
  <c r="BK106" i="5"/>
  <c r="BK261" i="7"/>
  <c r="J123" i="5"/>
  <c r="BK95" i="6"/>
  <c r="BK267" i="7"/>
  <c r="BK127" i="7"/>
  <c r="J259" i="7"/>
  <c r="J206" i="7"/>
  <c r="J110" i="7"/>
  <c r="BK124" i="7"/>
  <c r="BK257" i="2"/>
  <c r="J229" i="2"/>
  <c r="J180" i="2"/>
  <c r="BK114" i="2"/>
  <c r="BK133" i="2"/>
  <c r="BK226" i="2"/>
  <c r="BK161" i="2"/>
  <c r="J155" i="2"/>
  <c r="BK112" i="2"/>
  <c r="J130" i="2"/>
  <c r="BK255" i="2"/>
  <c r="BK117" i="3"/>
  <c r="BK99" i="5"/>
  <c r="BK143" i="7"/>
  <c r="J257" i="7"/>
  <c r="BK229" i="7"/>
  <c r="J168" i="2"/>
  <c r="BK126" i="2"/>
  <c r="J270" i="2"/>
  <c r="BK135" i="2"/>
  <c r="BK229" i="2"/>
  <c r="BK265" i="2"/>
  <c r="J210" i="2"/>
  <c r="J112" i="2"/>
  <c r="J153" i="2"/>
  <c r="J104" i="2"/>
  <c r="BK139" i="2"/>
  <c r="BK191" i="2"/>
  <c r="BK221" i="4"/>
  <c r="J97" i="5"/>
  <c r="BK160" i="5"/>
  <c r="J103" i="5"/>
  <c r="J137" i="5"/>
  <c r="BK129" i="5"/>
  <c r="BK220" i="7"/>
  <c r="BK147" i="7"/>
  <c r="J215" i="7"/>
  <c r="BK104" i="7"/>
  <c r="J197" i="7"/>
  <c r="J245" i="8"/>
  <c r="BK254" i="8"/>
  <c r="BK214" i="8"/>
  <c r="J256" i="8"/>
  <c r="J133" i="8"/>
  <c r="J112" i="8"/>
  <c r="J250" i="8"/>
  <c r="J162" i="8"/>
  <c r="J155" i="8"/>
  <c r="BK190" i="8"/>
  <c r="J140" i="8"/>
  <c r="BK140" i="8"/>
  <c r="BK191" i="8"/>
  <c r="BK245" i="9"/>
  <c r="BK166" i="9"/>
  <c r="BK156" i="9"/>
  <c r="BK221" i="9"/>
  <c r="BK200" i="9"/>
  <c r="BK171" i="9"/>
  <c r="BK91" i="9"/>
  <c r="BK99" i="10"/>
  <c r="BK93" i="6"/>
  <c r="J245" i="7"/>
  <c r="BK226" i="7"/>
  <c r="BK234" i="7"/>
  <c r="J171" i="5"/>
  <c r="J176" i="5"/>
  <c r="J146" i="5"/>
  <c r="BK123" i="5"/>
  <c r="J113" i="5"/>
  <c r="J114" i="5"/>
  <c r="J105" i="6"/>
  <c r="BK109" i="6"/>
  <c r="BK107" i="6"/>
  <c r="J179" i="7"/>
  <c r="J249" i="7"/>
  <c r="J180" i="7"/>
  <c r="J144" i="8"/>
  <c r="J211" i="9"/>
  <c r="BK161" i="9"/>
  <c r="BK145" i="9"/>
  <c r="BK188" i="9"/>
  <c r="J110" i="9"/>
  <c r="J195" i="9"/>
  <c r="BK137" i="9"/>
  <c r="BK180" i="9"/>
  <c r="J102" i="9"/>
  <c r="BK169" i="9"/>
  <c r="J134" i="9"/>
  <c r="BK101" i="9"/>
  <c r="J100" i="9"/>
  <c r="J180" i="9"/>
  <c r="BK131" i="3"/>
  <c r="BK235" i="4"/>
  <c r="J149" i="4"/>
  <c r="J238" i="4"/>
  <c r="J205" i="4"/>
  <c r="BK185" i="4"/>
  <c r="J223" i="4"/>
  <c r="J178" i="4"/>
  <c r="J175" i="4"/>
  <c r="J197" i="4"/>
  <c r="J167" i="4"/>
  <c r="BK140" i="4"/>
  <c r="BK111" i="4"/>
  <c r="BK136" i="4"/>
  <c r="J106" i="4"/>
  <c r="J160" i="5"/>
  <c r="BK150" i="5"/>
  <c r="BK165" i="5"/>
  <c r="BK183" i="5"/>
  <c r="J166" i="5"/>
  <c r="BK137" i="5"/>
  <c r="BK117" i="5"/>
  <c r="J101" i="5"/>
  <c r="BK111" i="6"/>
  <c r="BK91" i="6"/>
  <c r="J103" i="6"/>
  <c r="J205" i="7"/>
  <c r="J267" i="7"/>
  <c r="BK269" i="7"/>
  <c r="BK237" i="7"/>
  <c r="BK162" i="7"/>
  <c r="J126" i="7"/>
  <c r="J159" i="7"/>
  <c r="J188" i="7"/>
  <c r="BK212" i="8"/>
  <c r="BK230" i="8"/>
  <c r="BK224" i="8"/>
  <c r="BK222" i="8"/>
  <c r="BK151" i="8"/>
  <c r="BK232" i="9"/>
  <c r="J201" i="9"/>
  <c r="BK224" i="9"/>
  <c r="J157" i="9"/>
  <c r="J128" i="9"/>
  <c r="BK123" i="9"/>
  <c r="BK126" i="9"/>
  <c r="J102" i="10"/>
  <c r="J125" i="3"/>
  <c r="J200" i="4"/>
  <c r="BK108" i="4"/>
  <c r="J237" i="4"/>
  <c r="J213" i="4"/>
  <c r="BK160" i="4"/>
  <c r="BK163" i="4"/>
  <c r="BK114" i="4"/>
  <c r="BK158" i="4"/>
  <c r="BK147" i="4"/>
  <c r="J156" i="4"/>
  <c r="J188" i="4"/>
  <c r="J141" i="7"/>
  <c r="J269" i="7"/>
  <c r="BK206" i="7"/>
  <c r="BK231" i="7"/>
  <c r="J163" i="7"/>
  <c r="BK168" i="7"/>
  <c r="BK153" i="5"/>
  <c r="BK108" i="5"/>
  <c r="J133" i="5"/>
  <c r="J107" i="6"/>
  <c r="BK270" i="7"/>
  <c r="J247" i="7"/>
  <c r="BK247" i="7"/>
  <c r="J222" i="7"/>
  <c r="BK109" i="7"/>
  <c r="BK179" i="7"/>
  <c r="J149" i="7"/>
  <c r="BK95" i="7"/>
  <c r="BK131" i="7"/>
  <c r="J147" i="7"/>
  <c r="J119" i="7"/>
  <c r="BK108" i="7"/>
  <c r="J174" i="8"/>
  <c r="J190" i="8"/>
  <c r="BK162" i="8"/>
  <c r="J157" i="8"/>
  <c r="J92" i="8"/>
  <c r="J151" i="8"/>
  <c r="J137" i="8"/>
  <c r="BK139" i="9"/>
  <c r="J104" i="9"/>
  <c r="BK204" i="9"/>
  <c r="BK211" i="9"/>
  <c r="J199" i="9"/>
  <c r="J153" i="9"/>
  <c r="J179" i="9"/>
  <c r="J120" i="9"/>
  <c r="J111" i="9"/>
  <c r="J189" i="9"/>
  <c r="J188" i="9"/>
  <c r="J150" i="9"/>
  <c r="J103" i="9"/>
  <c r="BK154" i="9"/>
  <c r="J131" i="9"/>
  <c r="J160" i="9"/>
  <c r="J92" i="10"/>
  <c r="BK125" i="5"/>
  <c r="J93" i="6"/>
  <c r="BK262" i="7"/>
  <c r="J262" i="7"/>
  <c r="BK182" i="7"/>
  <c r="J112" i="7"/>
  <c r="BK96" i="7"/>
  <c r="J218" i="7"/>
  <c r="BK223" i="7"/>
  <c r="BK171" i="7"/>
  <c r="J123" i="7"/>
  <c r="J109" i="7"/>
  <c r="J216" i="8"/>
  <c r="J212" i="8"/>
  <c r="J119" i="8"/>
  <c r="J129" i="8"/>
  <c r="J105" i="8"/>
  <c r="J235" i="9"/>
  <c r="J214" i="9"/>
  <c r="BK243" i="9"/>
  <c r="BK203" i="9"/>
  <c r="J187" i="9"/>
  <c r="J132" i="9"/>
  <c r="BK238" i="9"/>
  <c r="BK150" i="9"/>
  <c r="J168" i="9"/>
  <c r="J213" i="9"/>
  <c r="BK122" i="9"/>
  <c r="J119" i="9"/>
  <c r="BK148" i="9"/>
  <c r="BK153" i="9"/>
  <c r="J91" i="9"/>
  <c r="J118" i="9"/>
  <c r="J94" i="9"/>
  <c r="BK89" i="10"/>
  <c r="BK235" i="2"/>
  <c r="J124" i="2"/>
  <c r="BK252" i="2"/>
  <c r="J139" i="2"/>
  <c r="BK151" i="2"/>
  <c r="BK244" i="2"/>
  <c r="BK106" i="2"/>
  <c r="BK165" i="2"/>
  <c r="J117" i="2"/>
  <c r="BK233" i="2"/>
  <c r="J165" i="2"/>
  <c r="BK128" i="3"/>
  <c r="J105" i="3"/>
  <c r="BK142" i="3"/>
  <c r="BK97" i="3"/>
  <c r="BK216" i="4"/>
  <c r="J231" i="4"/>
  <c r="J212" i="4"/>
  <c r="J180" i="4"/>
  <c r="BK203" i="4"/>
  <c r="BK167" i="4"/>
  <c r="J140" i="4"/>
  <c r="J209" i="4"/>
  <c r="J207" i="4"/>
  <c r="BK153" i="4"/>
  <c r="BK100" i="4"/>
  <c r="J114" i="4"/>
  <c r="J116" i="4"/>
  <c r="J183" i="5"/>
  <c r="J151" i="5"/>
  <c r="BK163" i="5"/>
  <c r="BK218" i="7"/>
  <c r="J228" i="7"/>
  <c r="J185" i="7"/>
  <c r="BK118" i="7"/>
  <c r="J116" i="7"/>
  <c r="BK113" i="7"/>
  <c r="J118" i="7"/>
  <c r="BK227" i="7"/>
  <c r="BK149" i="7"/>
  <c r="J104" i="7"/>
  <c r="J231" i="7"/>
  <c r="J192" i="7"/>
  <c r="BK110" i="7"/>
  <c r="BK93" i="7"/>
  <c r="BK121" i="8"/>
  <c r="J167" i="8"/>
  <c r="BK237" i="9"/>
  <c r="J166" i="9"/>
  <c r="J184" i="9"/>
  <c r="J154" i="9"/>
  <c r="J129" i="9"/>
  <c r="J93" i="9"/>
  <c r="J142" i="9"/>
  <c r="BK90" i="9"/>
  <c r="BK165" i="9"/>
  <c r="BK185" i="9"/>
  <c r="BK92" i="10"/>
  <c r="AS55" i="1"/>
  <c r="J215" i="2"/>
  <c r="BK145" i="2"/>
  <c r="J202" i="2"/>
  <c r="J224" i="2"/>
  <c r="BK251" i="2"/>
  <c r="BK101" i="2"/>
  <c r="BK242" i="2"/>
  <c r="BK104" i="2"/>
  <c r="BK144" i="3"/>
  <c r="J144" i="3"/>
  <c r="BK137" i="3"/>
  <c r="J140" i="5"/>
  <c r="BK135" i="5"/>
  <c r="BK99" i="6"/>
  <c r="J221" i="7"/>
  <c r="BK199" i="7"/>
  <c r="J253" i="7"/>
  <c r="J155" i="7"/>
  <c r="J145" i="7"/>
  <c r="J157" i="7"/>
  <c r="J136" i="7"/>
  <c r="J186" i="7"/>
  <c r="J220" i="7"/>
  <c r="J254" i="8"/>
  <c r="J224" i="8"/>
  <c r="BK229" i="8"/>
  <c r="J125" i="8"/>
  <c r="BK179" i="8"/>
  <c r="BK227" i="9"/>
  <c r="J220" i="9"/>
  <c r="J136" i="9"/>
  <c r="BK114" i="9"/>
  <c r="J216" i="9"/>
  <c r="J206" i="9"/>
  <c r="BK109" i="9"/>
  <c r="J130" i="9"/>
  <c r="BK134" i="9"/>
  <c r="BK92" i="9"/>
  <c r="BK128" i="9"/>
  <c r="BK115" i="9"/>
  <c r="J95" i="10"/>
  <c r="BK95" i="10"/>
  <c r="BK103" i="6"/>
  <c r="BK145" i="7"/>
  <c r="BK114" i="7"/>
  <c r="J243" i="7"/>
  <c r="J255" i="7"/>
  <c r="J105" i="7"/>
  <c r="BK160" i="7"/>
  <c r="BK228" i="7"/>
  <c r="BK94" i="7"/>
  <c r="J241" i="7"/>
  <c r="BK215" i="7"/>
  <c r="BK190" i="7"/>
  <c r="J114" i="7"/>
  <c r="BK139" i="7"/>
  <c r="BK186" i="7"/>
  <c r="BK217" i="7"/>
  <c r="J108" i="7"/>
  <c r="J98" i="7"/>
  <c r="J96" i="7"/>
  <c r="J127" i="7"/>
  <c r="BK185" i="7"/>
  <c r="BK117" i="7"/>
  <c r="BK91" i="7"/>
  <c r="BK195" i="7"/>
  <c r="J260" i="8"/>
  <c r="BK232" i="8"/>
  <c r="BK206" i="8"/>
  <c r="J218" i="8"/>
  <c r="BK105" i="8"/>
  <c r="BK210" i="8"/>
  <c r="J232" i="8"/>
  <c r="J177" i="8"/>
  <c r="J147" i="8"/>
  <c r="BK216" i="8"/>
  <c r="BK182" i="8"/>
  <c r="J123" i="8"/>
  <c r="BK167" i="8"/>
  <c r="BK155" i="8"/>
  <c r="J127" i="8"/>
  <c r="J121" i="8"/>
  <c r="BK187" i="8"/>
  <c r="J245" i="9"/>
  <c r="BK216" i="9"/>
  <c r="J114" i="9"/>
  <c r="J117" i="9"/>
  <c r="BK132" i="9"/>
  <c r="J98" i="9"/>
  <c r="BK195" i="9"/>
  <c r="J203" i="9"/>
  <c r="BK246" i="2"/>
  <c r="BK274" i="2"/>
  <c r="J186" i="2"/>
  <c r="BK261" i="2"/>
  <c r="J226" i="2"/>
  <c r="J198" i="2"/>
  <c r="BK181" i="2"/>
  <c r="J117" i="3"/>
  <c r="J120" i="3"/>
  <c r="J97" i="3"/>
  <c r="J131" i="3"/>
  <c r="BK105" i="3"/>
  <c r="BK205" i="4"/>
  <c r="J218" i="4"/>
  <c r="BK233" i="4"/>
  <c r="BK180" i="5"/>
  <c r="J165" i="5"/>
  <c r="BK133" i="5"/>
  <c r="BK253" i="7"/>
  <c r="BK236" i="7"/>
  <c r="J226" i="7"/>
  <c r="BK212" i="7"/>
  <c r="J208" i="7"/>
  <c r="BK239" i="7"/>
  <c r="BK89" i="7"/>
  <c r="J190" i="7"/>
  <c r="BK102" i="7"/>
  <c r="J175" i="7"/>
  <c r="BK123" i="7"/>
  <c r="J129" i="7"/>
  <c r="BK103" i="7"/>
  <c r="J95" i="7"/>
  <c r="BK202" i="7"/>
  <c r="J160" i="7"/>
  <c r="J103" i="7"/>
  <c r="BK208" i="7"/>
  <c r="BK250" i="8"/>
  <c r="BK256" i="8"/>
  <c r="BK218" i="8"/>
  <c r="BK258" i="8"/>
  <c r="J241" i="8"/>
  <c r="J197" i="8"/>
  <c r="BK123" i="8"/>
  <c r="J232" i="9"/>
  <c r="J241" i="9"/>
  <c r="BK152" i="9"/>
  <c r="J218" i="9"/>
  <c r="J193" i="9"/>
  <c r="J147" i="9"/>
  <c r="BK197" i="9"/>
  <c r="J156" i="9"/>
  <c r="J101" i="9"/>
  <c r="BK191" i="9"/>
  <c r="BK187" i="9"/>
  <c r="J170" i="9"/>
  <c r="J95" i="6"/>
  <c r="BK133" i="7"/>
  <c r="BK249" i="7"/>
  <c r="BK156" i="7"/>
  <c r="J171" i="7"/>
  <c r="BK92" i="7"/>
  <c r="BK99" i="7"/>
  <c r="J177" i="7"/>
  <c r="BK130" i="7"/>
  <c r="BK245" i="8"/>
  <c r="BK129" i="8"/>
  <c r="BK220" i="8"/>
  <c r="J182" i="8"/>
  <c r="J210" i="8"/>
  <c r="J257" i="2"/>
  <c r="BK192" i="2"/>
  <c r="J151" i="2"/>
  <c r="BK122" i="2"/>
  <c r="J249" i="2"/>
  <c r="J183" i="2"/>
  <c r="J237" i="2"/>
  <c r="J222" i="2"/>
  <c r="BK270" i="2"/>
  <c r="BK200" i="2"/>
  <c r="BK153" i="2"/>
  <c r="BK272" i="2"/>
  <c r="BK215" i="2"/>
  <c r="J205" i="2"/>
  <c r="BK183" i="2"/>
  <c r="J135" i="2"/>
  <c r="J161" i="2"/>
  <c r="J181" i="2"/>
  <c r="J114" i="2"/>
  <c r="J173" i="2"/>
  <c r="BK198" i="2"/>
  <c r="BK147" i="2"/>
  <c r="BK133" i="3"/>
  <c r="BK111" i="3"/>
  <c r="BK123" i="3"/>
  <c r="J135" i="3"/>
  <c r="BK102" i="3"/>
  <c r="BK209" i="4"/>
  <c r="J202" i="4"/>
  <c r="BK229" i="4"/>
  <c r="BK231" i="4"/>
  <c r="J220" i="4"/>
  <c r="J171" i="4"/>
  <c r="BK190" i="4"/>
  <c r="J153" i="4"/>
  <c r="J123" i="4"/>
  <c r="J120" i="4"/>
  <c r="J138" i="4"/>
  <c r="BK154" i="4"/>
  <c r="BK178" i="4"/>
  <c r="BK143" i="5"/>
  <c r="J153" i="5"/>
  <c r="J270" i="7"/>
  <c r="BK119" i="7"/>
  <c r="BK141" i="7"/>
  <c r="J94" i="7"/>
  <c r="J179" i="8"/>
  <c r="BK137" i="8"/>
  <c r="J187" i="8"/>
  <c r="J96" i="8"/>
  <c r="BK205" i="8"/>
  <c r="BK157" i="8"/>
  <c r="BK220" i="9"/>
  <c r="BK235" i="9"/>
  <c r="J230" i="9"/>
  <c r="BK208" i="9"/>
  <c r="J210" i="9"/>
  <c r="BK111" i="9"/>
  <c r="J158" i="9"/>
  <c r="BK102" i="9"/>
  <c r="BK96" i="9"/>
  <c r="J161" i="9"/>
  <c r="J113" i="9"/>
  <c r="BK110" i="2"/>
  <c r="J106" i="2"/>
  <c r="J265" i="2"/>
  <c r="BK155" i="2"/>
  <c r="BK237" i="2"/>
  <c r="J252" i="2"/>
  <c r="J149" i="2"/>
  <c r="J137" i="3"/>
  <c r="BK106" i="3"/>
  <c r="J115" i="3"/>
  <c r="BK135" i="3"/>
  <c r="BK115" i="3"/>
  <c r="J102" i="3"/>
  <c r="BK223" i="4"/>
  <c r="J146" i="4"/>
  <c r="BK237" i="4"/>
  <c r="BK213" i="4"/>
  <c r="BK217" i="4"/>
  <c r="BK220" i="4"/>
  <c r="BK171" i="4"/>
  <c r="BK138" i="4"/>
  <c r="J144" i="4"/>
  <c r="J173" i="4"/>
  <c r="J191" i="4"/>
  <c r="BK120" i="4"/>
  <c r="J165" i="4"/>
  <c r="BK104" i="4"/>
  <c r="BK131" i="4"/>
  <c r="J180" i="5"/>
  <c r="J90" i="6"/>
  <c r="BK214" i="7"/>
  <c r="J169" i="7"/>
  <c r="BK101" i="7"/>
  <c r="BK243" i="7"/>
  <c r="J120" i="7"/>
  <c r="BK259" i="7"/>
  <c r="BK157" i="7"/>
  <c r="J89" i="7"/>
  <c r="BK137" i="7"/>
  <c r="BK192" i="7"/>
  <c r="BK194" i="7"/>
  <c r="J172" i="7"/>
  <c r="J210" i="7"/>
  <c r="J117" i="7"/>
  <c r="J102" i="7"/>
  <c r="J143" i="7"/>
  <c r="BK138" i="7"/>
  <c r="J174" i="7"/>
  <c r="BK188" i="7"/>
  <c r="J101" i="7"/>
  <c r="BK120" i="7"/>
  <c r="J229" i="7"/>
  <c r="J223" i="7"/>
  <c r="J258" i="8"/>
  <c r="J229" i="8"/>
  <c r="BK174" i="8"/>
  <c r="BK200" i="8"/>
  <c r="BK226" i="9"/>
  <c r="J237" i="9"/>
  <c r="BK164" i="9"/>
  <c r="BK118" i="9"/>
  <c r="J204" i="9"/>
  <c r="J162" i="9"/>
  <c r="BK129" i="9"/>
  <c r="BK110" i="9"/>
  <c r="BK104" i="9"/>
  <c r="BK173" i="9"/>
  <c r="J172" i="9"/>
  <c r="BK157" i="9"/>
  <c r="J137" i="9"/>
  <c r="BK99" i="9"/>
  <c r="J133" i="9"/>
  <c r="BK183" i="9"/>
  <c r="BK95" i="9"/>
  <c r="BK105" i="10"/>
  <c r="J89" i="10"/>
  <c r="BK120" i="5"/>
  <c r="BK114" i="6"/>
  <c r="J99" i="6"/>
  <c r="J93" i="7"/>
  <c r="J139" i="7"/>
  <c r="J91" i="7"/>
  <c r="J137" i="7"/>
  <c r="J202" i="7"/>
  <c r="J227" i="7"/>
  <c r="BK204" i="7"/>
  <c r="J205" i="8"/>
  <c r="J222" i="8"/>
  <c r="J225" i="8"/>
  <c r="J191" i="8"/>
  <c r="BK125" i="8"/>
  <c r="BK202" i="8"/>
  <c r="BK112" i="8"/>
  <c r="J226" i="9"/>
  <c r="BK172" i="9"/>
  <c r="BK124" i="9"/>
  <c r="J221" i="9"/>
  <c r="BK119" i="9"/>
  <c r="J198" i="9"/>
  <c r="BK189" i="9"/>
  <c r="J96" i="9"/>
  <c r="J121" i="9"/>
  <c r="J146" i="9"/>
  <c r="BK249" i="2"/>
  <c r="J268" i="2"/>
  <c r="BK259" i="2"/>
  <c r="BK205" i="2"/>
  <c r="J120" i="2"/>
  <c r="J178" i="2"/>
  <c r="J126" i="2"/>
  <c r="J208" i="2"/>
  <c r="J192" i="2"/>
  <c r="J101" i="2"/>
  <c r="BK163" i="2"/>
  <c r="BK240" i="2"/>
  <c r="J200" i="2"/>
  <c r="J108" i="2"/>
  <c r="J111" i="3"/>
  <c r="BK100" i="3"/>
  <c r="J190" i="4"/>
  <c r="J217" i="4"/>
  <c r="J203" i="4"/>
  <c r="BK123" i="4"/>
  <c r="J147" i="4"/>
  <c r="BK106" i="4"/>
  <c r="BK102" i="4"/>
  <c r="BK188" i="4"/>
  <c r="J126" i="4"/>
  <c r="BK142" i="4"/>
  <c r="J151" i="4"/>
  <c r="BK175" i="4"/>
  <c r="J173" i="5"/>
  <c r="BK166" i="5"/>
  <c r="J106" i="5"/>
  <c r="BK151" i="5"/>
  <c r="J131" i="7"/>
  <c r="J165" i="7"/>
  <c r="J268" i="7"/>
  <c r="J236" i="7"/>
  <c r="J183" i="7"/>
  <c r="BK221" i="7"/>
  <c r="J195" i="7"/>
  <c r="BK169" i="7"/>
  <c r="J97" i="7"/>
  <c r="BK203" i="8"/>
  <c r="BK199" i="8"/>
  <c r="J220" i="8"/>
  <c r="J214" i="8"/>
  <c r="BK138" i="9"/>
  <c r="J109" i="9"/>
  <c r="J234" i="9"/>
  <c r="J182" i="9"/>
  <c r="BK141" i="9"/>
  <c r="BK184" i="9"/>
  <c r="BK155" i="9"/>
  <c r="J140" i="9"/>
  <c r="BK175" i="9"/>
  <c r="J159" i="9"/>
  <c r="J115" i="9"/>
  <c r="BK206" i="9"/>
  <c r="BK160" i="9"/>
  <c r="BK143" i="9"/>
  <c r="J183" i="9"/>
  <c r="J145" i="9"/>
  <c r="BK130" i="9"/>
  <c r="J163" i="9"/>
  <c r="BK117" i="9"/>
  <c r="J106" i="9"/>
  <c r="BK117" i="2"/>
  <c r="BK268" i="2"/>
  <c r="BK189" i="2"/>
  <c r="J261" i="2"/>
  <c r="BK224" i="2"/>
  <c r="J196" i="2"/>
  <c r="BK178" i="2"/>
  <c r="BK130" i="2"/>
  <c r="BK103" i="2"/>
  <c r="J246" i="2"/>
  <c r="BK120" i="2"/>
  <c r="J233" i="2"/>
  <c r="BK217" i="2"/>
  <c r="J103" i="2"/>
  <c r="J272" i="2"/>
  <c r="J159" i="2"/>
  <c r="BK142" i="2"/>
  <c r="J142" i="2"/>
  <c r="J235" i="2"/>
  <c r="J191" i="2"/>
  <c r="BK125" i="3"/>
  <c r="J104" i="3"/>
  <c r="J133" i="3"/>
  <c r="J135" i="5"/>
  <c r="J92" i="7"/>
  <c r="BK136" i="7"/>
  <c r="J212" i="7"/>
  <c r="BK149" i="2"/>
  <c r="BK263" i="2"/>
  <c r="BK208" i="2"/>
  <c r="J157" i="2"/>
  <c r="J274" i="2"/>
  <c r="J251" i="2"/>
  <c r="J175" i="2"/>
  <c r="BK175" i="2"/>
  <c r="BK108" i="2"/>
  <c r="BK124" i="2"/>
  <c r="J128" i="2"/>
  <c r="J108" i="3"/>
  <c r="J142" i="3"/>
  <c r="BK212" i="4"/>
  <c r="J235" i="4"/>
  <c r="BK173" i="4"/>
  <c r="J196" i="4"/>
  <c r="J160" i="4"/>
  <c r="J104" i="4"/>
  <c r="BK149" i="4"/>
  <c r="BK183" i="4"/>
  <c r="J108" i="4"/>
  <c r="J158" i="4"/>
  <c r="J150" i="5"/>
  <c r="BK168" i="5"/>
  <c r="J143" i="5"/>
  <c r="BK176" i="5"/>
  <c r="J149" i="5"/>
  <c r="J168" i="5"/>
  <c r="BK140" i="5"/>
  <c r="J110" i="5"/>
  <c r="BK114" i="5"/>
  <c r="J117" i="5"/>
  <c r="J114" i="6"/>
  <c r="BK90" i="6"/>
  <c r="J112" i="6"/>
  <c r="J265" i="7"/>
  <c r="BK210" i="7"/>
  <c r="BK174" i="7"/>
  <c r="J156" i="7"/>
  <c r="BK222" i="7"/>
  <c r="BK201" i="7"/>
  <c r="J199" i="7"/>
  <c r="BK233" i="8"/>
  <c r="BK260" i="8"/>
  <c r="J234" i="8"/>
  <c r="BK131" i="8"/>
  <c r="J233" i="8"/>
  <c r="J237" i="8"/>
  <c r="BK92" i="8"/>
  <c r="J203" i="8"/>
  <c r="J131" i="8"/>
  <c r="J126" i="9"/>
  <c r="BK108" i="9"/>
  <c r="J224" i="9"/>
  <c r="J208" i="9"/>
  <c r="BK97" i="9"/>
  <c r="BK170" i="9"/>
  <c r="J148" i="9"/>
  <c r="J191" i="9"/>
  <c r="BK100" i="9"/>
  <c r="BK131" i="9"/>
  <c r="BK182" i="9"/>
  <c r="BK168" i="9"/>
  <c r="BK133" i="9"/>
  <c r="J125" i="9"/>
  <c r="BK177" i="9"/>
  <c r="BK142" i="9"/>
  <c r="J169" i="9"/>
  <c r="J143" i="9"/>
  <c r="J242" i="2"/>
  <c r="J133" i="2"/>
  <c r="BK168" i="2"/>
  <c r="J263" i="2"/>
  <c r="J220" i="2"/>
  <c r="BK194" i="2"/>
  <c r="BK143" i="2"/>
  <c r="J255" i="2"/>
  <c r="BK220" i="2"/>
  <c r="BK157" i="2"/>
  <c r="J217" i="2"/>
  <c r="BK186" i="2"/>
  <c r="J145" i="2"/>
  <c r="BK128" i="2"/>
  <c r="J143" i="2"/>
  <c r="BK171" i="2"/>
  <c r="J189" i="2"/>
  <c r="BK120" i="3"/>
  <c r="J106" i="3"/>
  <c r="BK151" i="4"/>
  <c r="BK180" i="4"/>
  <c r="BK178" i="5"/>
  <c r="J109" i="6"/>
  <c r="J264" i="7"/>
  <c r="BK241" i="7"/>
  <c r="J233" i="7"/>
  <c r="BK251" i="7"/>
  <c r="BK112" i="7"/>
  <c r="J201" i="7"/>
  <c r="BK129" i="7"/>
  <c r="BK219" i="7"/>
  <c r="BK116" i="7"/>
  <c r="J237" i="7"/>
  <c r="BK172" i="7"/>
  <c r="BK175" i="7"/>
  <c r="BK121" i="7"/>
  <c r="BK165" i="7"/>
  <c r="J151" i="7"/>
  <c r="J100" i="7"/>
  <c r="BK126" i="7"/>
  <c r="BK97" i="7"/>
  <c r="J121" i="7"/>
  <c r="J219" i="7"/>
  <c r="J199" i="8"/>
  <c r="BK172" i="8"/>
  <c r="BK133" i="8"/>
  <c r="J172" i="8"/>
  <c r="J202" i="8"/>
  <c r="BK196" i="8"/>
  <c r="J243" i="9"/>
  <c r="J123" i="9"/>
  <c r="J155" i="9"/>
  <c r="BK230" i="9"/>
  <c r="J197" i="9"/>
  <c r="BK218" i="9"/>
  <c r="BK135" i="9"/>
  <c r="BK93" i="9"/>
  <c r="J219" i="9"/>
  <c r="J151" i="9"/>
  <c r="J92" i="9"/>
  <c r="BK159" i="9"/>
  <c r="J141" i="9"/>
  <c r="BK198" i="9"/>
  <c r="BK125" i="9"/>
  <c r="BK193" i="9"/>
  <c r="BK116" i="9"/>
  <c r="BK94" i="9"/>
  <c r="J99" i="9"/>
  <c r="J122" i="9"/>
  <c r="BK136" i="9"/>
  <c r="J177" i="9"/>
  <c r="J139" i="9"/>
  <c r="BK113" i="9"/>
  <c r="J165" i="9"/>
  <c r="BK127" i="9"/>
  <c r="J127" i="9"/>
  <c r="J95" i="9"/>
  <c r="BK102" i="10"/>
  <c r="J99" i="10"/>
  <c r="BK107" i="3"/>
  <c r="BK124" i="3"/>
  <c r="J233" i="4"/>
  <c r="BK238" i="4"/>
  <c r="J102" i="4"/>
  <c r="BK165" i="4"/>
  <c r="BK218" i="4"/>
  <c r="BK146" i="4"/>
  <c r="BK207" i="4"/>
  <c r="J128" i="4"/>
  <c r="BK144" i="4"/>
  <c r="BK105" i="6"/>
  <c r="BK177" i="7"/>
  <c r="J124" i="7"/>
  <c r="BK159" i="2"/>
  <c r="J171" i="2"/>
  <c r="J259" i="2"/>
  <c r="J122" i="2"/>
  <c r="BK222" i="2"/>
  <c r="BK210" i="2"/>
  <c r="BK196" i="2"/>
  <c r="J110" i="2"/>
  <c r="J163" i="2"/>
  <c r="J244" i="2"/>
  <c r="J147" i="2"/>
  <c r="J240" i="2"/>
  <c r="J194" i="2"/>
  <c r="BK202" i="2"/>
  <c r="BK180" i="2"/>
  <c r="BK140" i="3"/>
  <c r="J107" i="3"/>
  <c r="J140" i="3"/>
  <c r="BK104" i="3"/>
  <c r="J100" i="4"/>
  <c r="J221" i="4"/>
  <c r="J111" i="4"/>
  <c r="BK194" i="4"/>
  <c r="BK126" i="4"/>
  <c r="BK197" i="4"/>
  <c r="J142" i="4"/>
  <c r="J154" i="4"/>
  <c r="J131" i="4"/>
  <c r="BK156" i="4"/>
  <c r="BK116" i="4"/>
  <c r="J183" i="4"/>
  <c r="J163" i="4"/>
  <c r="J163" i="5"/>
  <c r="BK146" i="5"/>
  <c r="BK149" i="5"/>
  <c r="J178" i="5"/>
  <c r="BK95" i="5"/>
  <c r="J129" i="5"/>
  <c r="J125" i="5"/>
  <c r="J108" i="5"/>
  <c r="J111" i="6"/>
  <c r="J91" i="6"/>
  <c r="BK97" i="6"/>
  <c r="J261" i="7"/>
  <c r="BK183" i="7"/>
  <c r="BK98" i="7"/>
  <c r="BK233" i="7"/>
  <c r="BK265" i="7"/>
  <c r="J138" i="7"/>
  <c r="BK264" i="7"/>
  <c r="J162" i="7"/>
  <c r="J134" i="7"/>
  <c r="BK205" i="7"/>
  <c r="BK106" i="7"/>
  <c r="BK180" i="7"/>
  <c r="J113" i="7"/>
  <c r="BK96" i="8"/>
  <c r="BK237" i="8"/>
  <c r="J230" i="8"/>
  <c r="BK119" i="8"/>
  <c r="J200" i="8"/>
  <c r="BK184" i="8"/>
  <c r="J206" i="8"/>
  <c r="J184" i="8"/>
  <c r="BK147" i="8"/>
  <c r="BK197" i="8"/>
  <c r="BK127" i="8"/>
  <c r="J196" i="8"/>
  <c r="BK236" i="9"/>
  <c r="J238" i="9"/>
  <c r="BK179" i="9"/>
  <c r="BK234" i="9"/>
  <c r="BK241" i="9"/>
  <c r="BK210" i="9"/>
  <c r="BK151" i="9"/>
  <c r="BK121" i="9"/>
  <c r="BK103" i="9"/>
  <c r="BK213" i="9"/>
  <c r="J112" i="9"/>
  <c r="J144" i="9"/>
  <c r="BK201" i="9"/>
  <c r="J173" i="9"/>
  <c r="J97" i="9"/>
  <c r="J185" i="9"/>
  <c r="J164" i="9"/>
  <c r="J124" i="9"/>
  <c r="BK98" i="9"/>
  <c r="J171" i="9"/>
  <c r="BK105" i="9"/>
  <c r="J175" i="9"/>
  <c r="J152" i="9"/>
  <c r="J138" i="9"/>
  <c r="BK106" i="9"/>
  <c r="J90" i="9"/>
  <c r="BK146" i="9"/>
  <c r="J116" i="9"/>
  <c r="J105" i="9"/>
  <c r="J135" i="9"/>
  <c r="J105" i="10"/>
  <c r="BK171" i="5"/>
  <c r="BK209" i="7"/>
  <c r="BK225" i="7"/>
  <c r="J234" i="7"/>
  <c r="J214" i="7"/>
  <c r="J225" i="7"/>
  <c r="J166" i="7"/>
  <c r="BK191" i="7"/>
  <c r="J99" i="7"/>
  <c r="J182" i="7"/>
  <c r="J168" i="7"/>
  <c r="F39" i="2" l="1"/>
  <c r="J36" i="2"/>
  <c r="T87" i="10"/>
  <c r="T86" i="10" s="1"/>
  <c r="P87" i="10"/>
  <c r="P86" i="10"/>
  <c r="AU64" i="1"/>
  <c r="R87" i="10"/>
  <c r="R86" i="10"/>
  <c r="R116" i="2"/>
  <c r="T204" i="2"/>
  <c r="P219" i="2"/>
  <c r="R254" i="2"/>
  <c r="R231" i="2" s="1"/>
  <c r="BK271" i="2"/>
  <c r="J271" i="2"/>
  <c r="J76" i="2" s="1"/>
  <c r="P96" i="3"/>
  <c r="BK114" i="3"/>
  <c r="T127" i="3"/>
  <c r="P110" i="4"/>
  <c r="P162" i="4"/>
  <c r="T170" i="4"/>
  <c r="P222" i="4"/>
  <c r="BK94" i="5"/>
  <c r="J94" i="5" s="1"/>
  <c r="J65" i="5" s="1"/>
  <c r="BK132" i="5"/>
  <c r="J132" i="5" s="1"/>
  <c r="J67" i="5" s="1"/>
  <c r="T170" i="5"/>
  <c r="P88" i="7"/>
  <c r="R140" i="7"/>
  <c r="P266" i="7"/>
  <c r="R91" i="8"/>
  <c r="P143" i="8"/>
  <c r="BK236" i="8"/>
  <c r="J236" i="8"/>
  <c r="J65" i="8"/>
  <c r="T253" i="8"/>
  <c r="R100" i="2"/>
  <c r="P204" i="2"/>
  <c r="R219" i="2"/>
  <c r="BK248" i="2"/>
  <c r="J248" i="2" s="1"/>
  <c r="J73" i="2" s="1"/>
  <c r="R267" i="2"/>
  <c r="T271" i="2"/>
  <c r="R101" i="3"/>
  <c r="R95" i="3" s="1"/>
  <c r="T122" i="3"/>
  <c r="T113" i="3" s="1"/>
  <c r="P157" i="4"/>
  <c r="BK187" i="4"/>
  <c r="J187" i="4"/>
  <c r="J72" i="4"/>
  <c r="T222" i="4"/>
  <c r="BK119" i="5"/>
  <c r="J119" i="5" s="1"/>
  <c r="J66" i="5" s="1"/>
  <c r="T152" i="5"/>
  <c r="R89" i="6"/>
  <c r="R88" i="6" s="1"/>
  <c r="R87" i="6" s="1"/>
  <c r="R88" i="7"/>
  <c r="T140" i="7"/>
  <c r="R266" i="7"/>
  <c r="R166" i="8"/>
  <c r="BK257" i="8"/>
  <c r="J257" i="8" s="1"/>
  <c r="J69" i="8" s="1"/>
  <c r="P116" i="2"/>
  <c r="P99" i="4"/>
  <c r="P98" i="4"/>
  <c r="P119" i="5"/>
  <c r="R152" i="5"/>
  <c r="BK89" i="6"/>
  <c r="J89" i="6" s="1"/>
  <c r="J65" i="6" s="1"/>
  <c r="T176" i="7"/>
  <c r="BK91" i="8"/>
  <c r="J91" i="8" s="1"/>
  <c r="J61" i="8" s="1"/>
  <c r="T143" i="8"/>
  <c r="T100" i="2"/>
  <c r="P185" i="2"/>
  <c r="P232" i="2"/>
  <c r="R248" i="2"/>
  <c r="P267" i="2"/>
  <c r="P101" i="3"/>
  <c r="P127" i="3"/>
  <c r="BK99" i="4"/>
  <c r="J99" i="4"/>
  <c r="J65" i="4" s="1"/>
  <c r="R170" i="4"/>
  <c r="BK215" i="4"/>
  <c r="J215" i="4" s="1"/>
  <c r="J74" i="4" s="1"/>
  <c r="T119" i="5"/>
  <c r="P170" i="5"/>
  <c r="P89" i="6"/>
  <c r="P88" i="6" s="1"/>
  <c r="P87" i="6" s="1"/>
  <c r="AU60" i="1" s="1"/>
  <c r="T135" i="7"/>
  <c r="T185" i="2"/>
  <c r="P248" i="2"/>
  <c r="P271" i="2"/>
  <c r="R96" i="3"/>
  <c r="P122" i="3"/>
  <c r="R99" i="4"/>
  <c r="BK162" i="4"/>
  <c r="J162" i="4" s="1"/>
  <c r="J68" i="4" s="1"/>
  <c r="T187" i="4"/>
  <c r="R215" i="4"/>
  <c r="T132" i="5"/>
  <c r="P140" i="7"/>
  <c r="P132" i="5"/>
  <c r="R170" i="5"/>
  <c r="BK128" i="7"/>
  <c r="J128" i="7"/>
  <c r="J61" i="7"/>
  <c r="T128" i="7"/>
  <c r="T238" i="7"/>
  <c r="T224" i="7"/>
  <c r="T91" i="8"/>
  <c r="P236" i="8"/>
  <c r="T257" i="8"/>
  <c r="BK116" i="2"/>
  <c r="J116" i="2"/>
  <c r="J66" i="2" s="1"/>
  <c r="BK204" i="2"/>
  <c r="J204" i="2" s="1"/>
  <c r="J68" i="2" s="1"/>
  <c r="BK232" i="2"/>
  <c r="J232" i="2" s="1"/>
  <c r="J72" i="2" s="1"/>
  <c r="T254" i="2"/>
  <c r="R271" i="2"/>
  <c r="BK101" i="3"/>
  <c r="J101" i="3" s="1"/>
  <c r="J66" i="3" s="1"/>
  <c r="R122" i="3"/>
  <c r="P139" i="3"/>
  <c r="T99" i="4"/>
  <c r="R157" i="4"/>
  <c r="R193" i="4"/>
  <c r="T94" i="5"/>
  <c r="T89" i="6"/>
  <c r="T88" i="6" s="1"/>
  <c r="T87" i="6" s="1"/>
  <c r="BK88" i="7"/>
  <c r="J88" i="7"/>
  <c r="J60" i="7"/>
  <c r="BK135" i="7"/>
  <c r="J135" i="7"/>
  <c r="J62" i="7" s="1"/>
  <c r="BK266" i="7"/>
  <c r="J266" i="7" s="1"/>
  <c r="J67" i="7" s="1"/>
  <c r="BK100" i="2"/>
  <c r="J100" i="2" s="1"/>
  <c r="J65" i="2" s="1"/>
  <c r="BK185" i="2"/>
  <c r="J185" i="2" s="1"/>
  <c r="J67" i="2" s="1"/>
  <c r="T232" i="2"/>
  <c r="T96" i="3"/>
  <c r="BK122" i="3"/>
  <c r="J122" i="3"/>
  <c r="J70" i="3"/>
  <c r="BK139" i="3"/>
  <c r="J139" i="3"/>
  <c r="J72" i="3" s="1"/>
  <c r="BK110" i="4"/>
  <c r="J110" i="4"/>
  <c r="J66" i="4" s="1"/>
  <c r="T157" i="4"/>
  <c r="P170" i="4"/>
  <c r="R187" i="4"/>
  <c r="BK222" i="4"/>
  <c r="J222" i="4" s="1"/>
  <c r="J75" i="4" s="1"/>
  <c r="P94" i="5"/>
  <c r="P128" i="7"/>
  <c r="P135" i="7"/>
  <c r="R238" i="7"/>
  <c r="R224" i="7" s="1"/>
  <c r="P91" i="8"/>
  <c r="R143" i="8"/>
  <c r="T236" i="8"/>
  <c r="P253" i="8"/>
  <c r="BK176" i="7"/>
  <c r="J176" i="7"/>
  <c r="J64" i="7"/>
  <c r="T116" i="2"/>
  <c r="R232" i="2"/>
  <c r="BK267" i="2"/>
  <c r="J267" i="2"/>
  <c r="J75" i="2"/>
  <c r="BK127" i="3"/>
  <c r="BK170" i="4"/>
  <c r="J170" i="4" s="1"/>
  <c r="J71" i="4" s="1"/>
  <c r="R222" i="4"/>
  <c r="BK152" i="5"/>
  <c r="J152" i="5"/>
  <c r="J68" i="5"/>
  <c r="P238" i="7"/>
  <c r="P224" i="7"/>
  <c r="T101" i="3"/>
  <c r="R114" i="3"/>
  <c r="R139" i="3"/>
  <c r="R110" i="4"/>
  <c r="R162" i="4"/>
  <c r="BK193" i="4"/>
  <c r="J193" i="4" s="1"/>
  <c r="J73" i="4" s="1"/>
  <c r="T215" i="4"/>
  <c r="T88" i="7"/>
  <c r="R128" i="7"/>
  <c r="BK238" i="7"/>
  <c r="J238" i="7" s="1"/>
  <c r="J66" i="7" s="1"/>
  <c r="BK224" i="7"/>
  <c r="J224" i="7"/>
  <c r="J65" i="7" s="1"/>
  <c r="BK166" i="8"/>
  <c r="J166" i="8"/>
  <c r="J64" i="8" s="1"/>
  <c r="P257" i="8"/>
  <c r="R176" i="7"/>
  <c r="BK89" i="9"/>
  <c r="J89" i="9"/>
  <c r="J60" i="9"/>
  <c r="T167" i="9"/>
  <c r="P107" i="9"/>
  <c r="T174" i="9"/>
  <c r="P225" i="9"/>
  <c r="P149" i="9"/>
  <c r="T209" i="9"/>
  <c r="T166" i="8"/>
  <c r="R257" i="8"/>
  <c r="R252" i="8" s="1"/>
  <c r="BK107" i="9"/>
  <c r="J107" i="9" s="1"/>
  <c r="J61" i="9" s="1"/>
  <c r="R149" i="9"/>
  <c r="R167" i="9"/>
  <c r="R192" i="9"/>
  <c r="R209" i="9"/>
  <c r="T225" i="9"/>
  <c r="P100" i="2"/>
  <c r="R185" i="2"/>
  <c r="T219" i="2"/>
  <c r="T248" i="2"/>
  <c r="T267" i="2"/>
  <c r="BK96" i="3"/>
  <c r="J96" i="3" s="1"/>
  <c r="J65" i="3" s="1"/>
  <c r="P114" i="3"/>
  <c r="T139" i="3"/>
  <c r="T110" i="4"/>
  <c r="T162" i="4"/>
  <c r="T193" i="4"/>
  <c r="R94" i="5"/>
  <c r="P152" i="5"/>
  <c r="P176" i="7"/>
  <c r="T266" i="7"/>
  <c r="P166" i="8"/>
  <c r="BK253" i="8"/>
  <c r="BK252" i="8" s="1"/>
  <c r="J252" i="8" s="1"/>
  <c r="J67" i="8" s="1"/>
  <c r="P174" i="9"/>
  <c r="BK219" i="2"/>
  <c r="J219" i="2"/>
  <c r="J69" i="2" s="1"/>
  <c r="P254" i="2"/>
  <c r="T114" i="3"/>
  <c r="P187" i="4"/>
  <c r="P215" i="4"/>
  <c r="R132" i="5"/>
  <c r="R135" i="7"/>
  <c r="P89" i="9"/>
  <c r="BK149" i="9"/>
  <c r="J149" i="9"/>
  <c r="J62" i="9"/>
  <c r="P167" i="9"/>
  <c r="BK209" i="9"/>
  <c r="J209" i="9" s="1"/>
  <c r="J66" i="9" s="1"/>
  <c r="R89" i="9"/>
  <c r="R174" i="9"/>
  <c r="R204" i="2"/>
  <c r="BK254" i="2"/>
  <c r="J254" i="2" s="1"/>
  <c r="J74" i="2" s="1"/>
  <c r="R127" i="3"/>
  <c r="BK157" i="4"/>
  <c r="P193" i="4"/>
  <c r="R119" i="5"/>
  <c r="BK170" i="5"/>
  <c r="J170" i="5"/>
  <c r="J69" i="5"/>
  <c r="BK140" i="7"/>
  <c r="J140" i="7" s="1"/>
  <c r="J63" i="7" s="1"/>
  <c r="T107" i="9"/>
  <c r="BK167" i="9"/>
  <c r="J167" i="9" s="1"/>
  <c r="J63" i="9" s="1"/>
  <c r="T192" i="9"/>
  <c r="BK143" i="8"/>
  <c r="J143" i="8"/>
  <c r="J62" i="8" s="1"/>
  <c r="R236" i="8"/>
  <c r="R253" i="8"/>
  <c r="R107" i="9"/>
  <c r="R88" i="9"/>
  <c r="BK174" i="9"/>
  <c r="J174" i="9" s="1"/>
  <c r="J64" i="9" s="1"/>
  <c r="P192" i="9"/>
  <c r="P209" i="9"/>
  <c r="BK225" i="9"/>
  <c r="J225" i="9" s="1"/>
  <c r="J68" i="9" s="1"/>
  <c r="R225" i="9"/>
  <c r="T89" i="9"/>
  <c r="T149" i="9"/>
  <c r="BK192" i="9"/>
  <c r="J192" i="9"/>
  <c r="J65" i="9" s="1"/>
  <c r="BK182" i="5"/>
  <c r="J182" i="5"/>
  <c r="J70" i="5" s="1"/>
  <c r="BK228" i="2"/>
  <c r="J228" i="2"/>
  <c r="J70" i="2"/>
  <c r="BK161" i="8"/>
  <c r="J161" i="8" s="1"/>
  <c r="J63" i="8" s="1"/>
  <c r="BK249" i="8"/>
  <c r="J249" i="8"/>
  <c r="J66" i="8"/>
  <c r="BK223" i="9"/>
  <c r="J223" i="9" s="1"/>
  <c r="J67" i="9" s="1"/>
  <c r="BK110" i="3"/>
  <c r="J110" i="3" s="1"/>
  <c r="J67" i="3" s="1"/>
  <c r="BK166" i="4"/>
  <c r="J166" i="4"/>
  <c r="J69" i="4" s="1"/>
  <c r="BK94" i="10"/>
  <c r="J94" i="10" s="1"/>
  <c r="J63" i="10" s="1"/>
  <c r="BK91" i="10"/>
  <c r="J91" i="10"/>
  <c r="J62" i="10"/>
  <c r="BK98" i="10"/>
  <c r="J98" i="10" s="1"/>
  <c r="J64" i="10" s="1"/>
  <c r="BK88" i="10"/>
  <c r="BK101" i="10"/>
  <c r="J101" i="10"/>
  <c r="J65" i="10" s="1"/>
  <c r="BK104" i="10"/>
  <c r="J104" i="10"/>
  <c r="J66" i="10"/>
  <c r="J54" i="10"/>
  <c r="F55" i="10"/>
  <c r="F82" i="10"/>
  <c r="BE92" i="10"/>
  <c r="BE99" i="10"/>
  <c r="J52" i="10"/>
  <c r="J55" i="10"/>
  <c r="E76" i="10"/>
  <c r="BE95" i="10"/>
  <c r="BE102" i="10"/>
  <c r="BE89" i="10"/>
  <c r="BE105" i="10"/>
  <c r="F55" i="9"/>
  <c r="BE90" i="9"/>
  <c r="BE92" i="9"/>
  <c r="BE114" i="9"/>
  <c r="BE118" i="9"/>
  <c r="BE119" i="9"/>
  <c r="BE138" i="9"/>
  <c r="BE99" i="9"/>
  <c r="BE133" i="9"/>
  <c r="BE134" i="9"/>
  <c r="BE165" i="9"/>
  <c r="BE168" i="9"/>
  <c r="F84" i="9"/>
  <c r="BE130" i="9"/>
  <c r="BE132" i="9"/>
  <c r="BE135" i="9"/>
  <c r="BE147" i="9"/>
  <c r="BE148" i="9"/>
  <c r="BE151" i="9"/>
  <c r="J52" i="9"/>
  <c r="BE100" i="9"/>
  <c r="BE108" i="9"/>
  <c r="BE112" i="9"/>
  <c r="BE128" i="9"/>
  <c r="BE139" i="9"/>
  <c r="BE150" i="9"/>
  <c r="BE185" i="9"/>
  <c r="BE173" i="9"/>
  <c r="BE184" i="9"/>
  <c r="BE141" i="9"/>
  <c r="BE146" i="9"/>
  <c r="BE157" i="9"/>
  <c r="BE166" i="9"/>
  <c r="BE188" i="9"/>
  <c r="J55" i="9"/>
  <c r="J84" i="9"/>
  <c r="BE91" i="9"/>
  <c r="BE95" i="9"/>
  <c r="BE110" i="9"/>
  <c r="BE115" i="9"/>
  <c r="BE117" i="9"/>
  <c r="BE120" i="9"/>
  <c r="BE121" i="9"/>
  <c r="BE123" i="9"/>
  <c r="BE127" i="9"/>
  <c r="BE155" i="9"/>
  <c r="BE163" i="9"/>
  <c r="BE195" i="9"/>
  <c r="BE200" i="9"/>
  <c r="BE201" i="9"/>
  <c r="BE105" i="9"/>
  <c r="BE113" i="9"/>
  <c r="BE129" i="9"/>
  <c r="BE169" i="9"/>
  <c r="BE171" i="9"/>
  <c r="J253" i="8"/>
  <c r="J68" i="8"/>
  <c r="BE122" i="9"/>
  <c r="BE136" i="9"/>
  <c r="BE170" i="9"/>
  <c r="BE198" i="9"/>
  <c r="BE144" i="9"/>
  <c r="BE162" i="9"/>
  <c r="BE164" i="9"/>
  <c r="BE199" i="9"/>
  <c r="BE204" i="9"/>
  <c r="BE203" i="9"/>
  <c r="BE102" i="9"/>
  <c r="BE103" i="9"/>
  <c r="BE126" i="9"/>
  <c r="BE143" i="9"/>
  <c r="BE218" i="9"/>
  <c r="BE142" i="9"/>
  <c r="BE145" i="9"/>
  <c r="BE153" i="9"/>
  <c r="BE187" i="9"/>
  <c r="BE193" i="9"/>
  <c r="BE93" i="9"/>
  <c r="BE94" i="9"/>
  <c r="BE98" i="9"/>
  <c r="BE116" i="9"/>
  <c r="BE131" i="9"/>
  <c r="BE152" i="9"/>
  <c r="BE172" i="9"/>
  <c r="BE183" i="9"/>
  <c r="BE191" i="9"/>
  <c r="BE227" i="9"/>
  <c r="BE211" i="9"/>
  <c r="BE236" i="9"/>
  <c r="BE106" i="9"/>
  <c r="BE125" i="9"/>
  <c r="BE140" i="9"/>
  <c r="BE156" i="9"/>
  <c r="BE158" i="9"/>
  <c r="BE159" i="9"/>
  <c r="BE160" i="9"/>
  <c r="BE161" i="9"/>
  <c r="BE175" i="9"/>
  <c r="BE177" i="9"/>
  <c r="BE179" i="9"/>
  <c r="BE180" i="9"/>
  <c r="BE182" i="9"/>
  <c r="BE208" i="9"/>
  <c r="BE216" i="9"/>
  <c r="BE221" i="9"/>
  <c r="BE214" i="9"/>
  <c r="BE232" i="9"/>
  <c r="BE234" i="9"/>
  <c r="BE189" i="9"/>
  <c r="BE197" i="9"/>
  <c r="BE206" i="9"/>
  <c r="BE210" i="9"/>
  <c r="BE219" i="9"/>
  <c r="BE220" i="9"/>
  <c r="BE235" i="9"/>
  <c r="BE238" i="9"/>
  <c r="E78" i="9"/>
  <c r="BE97" i="9"/>
  <c r="BE101" i="9"/>
  <c r="BE104" i="9"/>
  <c r="BE109" i="9"/>
  <c r="BE111" i="9"/>
  <c r="BE124" i="9"/>
  <c r="BE224" i="9"/>
  <c r="BE237" i="9"/>
  <c r="BE241" i="9"/>
  <c r="BE243" i="9"/>
  <c r="BE96" i="9"/>
  <c r="BE137" i="9"/>
  <c r="BE154" i="9"/>
  <c r="BE213" i="9"/>
  <c r="BE245" i="9"/>
  <c r="BE226" i="9"/>
  <c r="BE230" i="9"/>
  <c r="BE182" i="8"/>
  <c r="BE184" i="8"/>
  <c r="BE112" i="8"/>
  <c r="BE131" i="8"/>
  <c r="BE191" i="8"/>
  <c r="BE121" i="8"/>
  <c r="BE157" i="8"/>
  <c r="BE174" i="8"/>
  <c r="BE177" i="8"/>
  <c r="BE196" i="8"/>
  <c r="J83" i="8"/>
  <c r="BE92" i="8"/>
  <c r="E48" i="8"/>
  <c r="BE127" i="8"/>
  <c r="BE144" i="8"/>
  <c r="BE123" i="8"/>
  <c r="BE197" i="8"/>
  <c r="BE167" i="8"/>
  <c r="BE147" i="8"/>
  <c r="BE151" i="8"/>
  <c r="BE202" i="8"/>
  <c r="BE172" i="8"/>
  <c r="BE200" i="8"/>
  <c r="BE96" i="8"/>
  <c r="BE105" i="8"/>
  <c r="BE129" i="8"/>
  <c r="BE133" i="8"/>
  <c r="BE155" i="8"/>
  <c r="BE190" i="8"/>
  <c r="BE216" i="8"/>
  <c r="BE220" i="8"/>
  <c r="F86" i="8"/>
  <c r="BE137" i="8"/>
  <c r="BE140" i="8"/>
  <c r="BE162" i="8"/>
  <c r="BE179" i="8"/>
  <c r="BE187" i="8"/>
  <c r="BE199" i="8"/>
  <c r="BE205" i="8"/>
  <c r="BE212" i="8"/>
  <c r="BE206" i="8"/>
  <c r="BE222" i="8"/>
  <c r="BE230" i="8"/>
  <c r="BE232" i="8"/>
  <c r="BE119" i="8"/>
  <c r="BE125" i="8"/>
  <c r="BE203" i="8"/>
  <c r="BE214" i="8"/>
  <c r="BE224" i="8"/>
  <c r="BE225" i="8"/>
  <c r="BE233" i="8"/>
  <c r="BE234" i="8"/>
  <c r="BE250" i="8"/>
  <c r="BE256" i="8"/>
  <c r="BE210" i="8"/>
  <c r="BE218" i="8"/>
  <c r="BE237" i="8"/>
  <c r="BE245" i="8"/>
  <c r="BE258" i="8"/>
  <c r="BE229" i="8"/>
  <c r="BE241" i="8"/>
  <c r="BE254" i="8"/>
  <c r="BE260" i="8"/>
  <c r="BE202" i="7"/>
  <c r="F55" i="7"/>
  <c r="BE116" i="7"/>
  <c r="BE118" i="7"/>
  <c r="BE123" i="7"/>
  <c r="BE163" i="7"/>
  <c r="BE172" i="7"/>
  <c r="BE223" i="7"/>
  <c r="BE194" i="7"/>
  <c r="BE199" i="7"/>
  <c r="BE201" i="7"/>
  <c r="BE204" i="7"/>
  <c r="BE212" i="7"/>
  <c r="BE219" i="7"/>
  <c r="BE220" i="7"/>
  <c r="BE102" i="7"/>
  <c r="BE119" i="7"/>
  <c r="BE120" i="7"/>
  <c r="BE124" i="7"/>
  <c r="BE126" i="7"/>
  <c r="BE228" i="7"/>
  <c r="BE96" i="7"/>
  <c r="BE110" i="7"/>
  <c r="BE155" i="7"/>
  <c r="BE156" i="7"/>
  <c r="BE160" i="7"/>
  <c r="BE195" i="7"/>
  <c r="BE136" i="7"/>
  <c r="BE166" i="7"/>
  <c r="BE169" i="7"/>
  <c r="BE109" i="7"/>
  <c r="BE130" i="7"/>
  <c r="BE131" i="7"/>
  <c r="BE133" i="7"/>
  <c r="BE151" i="7"/>
  <c r="BE208" i="7"/>
  <c r="BE225" i="7"/>
  <c r="BE227" i="7"/>
  <c r="J52" i="7"/>
  <c r="BE89" i="7"/>
  <c r="BE93" i="7"/>
  <c r="BE101" i="7"/>
  <c r="BE143" i="7"/>
  <c r="BE168" i="7"/>
  <c r="BE179" i="7"/>
  <c r="BE139" i="7"/>
  <c r="BE205" i="7"/>
  <c r="BE218" i="7"/>
  <c r="BE94" i="7"/>
  <c r="BE171" i="7"/>
  <c r="BE186" i="7"/>
  <c r="BE231" i="7"/>
  <c r="E48" i="7"/>
  <c r="BE104" i="7"/>
  <c r="BE105" i="7"/>
  <c r="BE112" i="7"/>
  <c r="BE113" i="7"/>
  <c r="BE138" i="7"/>
  <c r="BE141" i="7"/>
  <c r="BE237" i="7"/>
  <c r="BE98" i="7"/>
  <c r="BE100" i="7"/>
  <c r="BE114" i="7"/>
  <c r="BE214" i="7"/>
  <c r="BE97" i="7"/>
  <c r="BE103" i="7"/>
  <c r="BE129" i="7"/>
  <c r="BE153" i="7"/>
  <c r="BE157" i="7"/>
  <c r="BE162" i="7"/>
  <c r="BE182" i="7"/>
  <c r="BE190" i="7"/>
  <c r="BE108" i="7"/>
  <c r="BE134" i="7"/>
  <c r="BE177" i="7"/>
  <c r="BE243" i="7"/>
  <c r="BE251" i="7"/>
  <c r="BE92" i="7"/>
  <c r="BE106" i="7"/>
  <c r="BE137" i="7"/>
  <c r="BE175" i="7"/>
  <c r="BE183" i="7"/>
  <c r="BE188" i="7"/>
  <c r="BE210" i="7"/>
  <c r="BE226" i="7"/>
  <c r="BE233" i="7"/>
  <c r="BE149" i="7"/>
  <c r="BE91" i="7"/>
  <c r="BE95" i="7"/>
  <c r="BE197" i="7"/>
  <c r="BE241" i="7"/>
  <c r="BE215" i="7"/>
  <c r="BE236" i="7"/>
  <c r="BE239" i="7"/>
  <c r="BE245" i="7"/>
  <c r="BE117" i="7"/>
  <c r="BE127" i="7"/>
  <c r="BE147" i="7"/>
  <c r="BE180" i="7"/>
  <c r="BE209" i="7"/>
  <c r="BE259" i="7"/>
  <c r="BE261" i="7"/>
  <c r="BE217" i="7"/>
  <c r="BE221" i="7"/>
  <c r="BE234" i="7"/>
  <c r="BE249" i="7"/>
  <c r="BE255" i="7"/>
  <c r="BE270" i="7"/>
  <c r="BE159" i="7"/>
  <c r="BE165" i="7"/>
  <c r="BE174" i="7"/>
  <c r="BE185" i="7"/>
  <c r="BE206" i="7"/>
  <c r="BE222" i="7"/>
  <c r="BE229" i="7"/>
  <c r="BE247" i="7"/>
  <c r="BE253" i="7"/>
  <c r="BE268" i="7"/>
  <c r="BE99" i="7"/>
  <c r="BE121" i="7"/>
  <c r="BE191" i="7"/>
  <c r="BE192" i="7"/>
  <c r="BE203" i="7"/>
  <c r="BE262" i="7"/>
  <c r="BE265" i="7"/>
  <c r="BE145" i="7"/>
  <c r="BE257" i="7"/>
  <c r="BE264" i="7"/>
  <c r="BE267" i="7"/>
  <c r="BE269" i="7"/>
  <c r="E75" i="6"/>
  <c r="J59" i="6"/>
  <c r="BE105" i="6"/>
  <c r="J56" i="6"/>
  <c r="J83" i="6"/>
  <c r="BE95" i="6"/>
  <c r="BE107" i="6"/>
  <c r="BE114" i="6"/>
  <c r="F59" i="6"/>
  <c r="F83" i="6"/>
  <c r="BE90" i="6"/>
  <c r="BE91" i="6"/>
  <c r="BE101" i="6"/>
  <c r="BE111" i="6"/>
  <c r="BE93" i="6"/>
  <c r="BE97" i="6"/>
  <c r="BE103" i="6"/>
  <c r="BE112" i="6"/>
  <c r="BE99" i="6"/>
  <c r="BE109" i="6"/>
  <c r="J86" i="5"/>
  <c r="BE99" i="5"/>
  <c r="BE125" i="5"/>
  <c r="BE120" i="5"/>
  <c r="BE129" i="5"/>
  <c r="BE110" i="5"/>
  <c r="BE123" i="5"/>
  <c r="E50" i="5"/>
  <c r="F59" i="5"/>
  <c r="J89" i="5"/>
  <c r="BE113" i="5"/>
  <c r="BE103" i="5"/>
  <c r="BE114" i="5"/>
  <c r="BE133" i="5"/>
  <c r="BE101" i="5"/>
  <c r="BE108" i="5"/>
  <c r="BE140" i="5"/>
  <c r="F58" i="5"/>
  <c r="J88" i="5"/>
  <c r="BE95" i="5"/>
  <c r="BE117" i="5"/>
  <c r="BE135" i="5"/>
  <c r="BE137" i="5"/>
  <c r="BE97" i="5"/>
  <c r="BE106" i="5"/>
  <c r="BE160" i="5"/>
  <c r="BE171" i="5"/>
  <c r="BE180" i="5"/>
  <c r="BE163" i="5"/>
  <c r="BE168" i="5"/>
  <c r="BE178" i="5"/>
  <c r="BE150" i="5"/>
  <c r="BE151" i="5"/>
  <c r="BE143" i="5"/>
  <c r="BE149" i="5"/>
  <c r="BE146" i="5"/>
  <c r="BE153" i="5"/>
  <c r="BE165" i="5"/>
  <c r="BE176" i="5"/>
  <c r="BE166" i="5"/>
  <c r="BE173" i="5"/>
  <c r="BE183" i="5"/>
  <c r="J127" i="3"/>
  <c r="J71" i="3"/>
  <c r="BE160" i="4"/>
  <c r="BE173" i="4"/>
  <c r="E85" i="4"/>
  <c r="BE100" i="4"/>
  <c r="BE111" i="4"/>
  <c r="BE123" i="4"/>
  <c r="BE138" i="4"/>
  <c r="BE120" i="4"/>
  <c r="BE146" i="4"/>
  <c r="BE147" i="4"/>
  <c r="BE140" i="4"/>
  <c r="BE136" i="4"/>
  <c r="BE142" i="4"/>
  <c r="BE191" i="4"/>
  <c r="J91" i="4"/>
  <c r="BE114" i="4"/>
  <c r="BE116" i="4"/>
  <c r="BE144" i="4"/>
  <c r="BE126" i="4"/>
  <c r="BE165" i="4"/>
  <c r="BE178" i="4"/>
  <c r="J59" i="4"/>
  <c r="BE183" i="4"/>
  <c r="BE194" i="4"/>
  <c r="BE196" i="4"/>
  <c r="BE197" i="4"/>
  <c r="BE207" i="4"/>
  <c r="BE190" i="4"/>
  <c r="BE202" i="4"/>
  <c r="BE167" i="4"/>
  <c r="BE149" i="4"/>
  <c r="BE180" i="4"/>
  <c r="F93" i="4"/>
  <c r="BE212" i="4"/>
  <c r="F59" i="4"/>
  <c r="BE108" i="4"/>
  <c r="BE154" i="4"/>
  <c r="BE156" i="4"/>
  <c r="BE158" i="4"/>
  <c r="BE188" i="4"/>
  <c r="BE205" i="4"/>
  <c r="BE217" i="4"/>
  <c r="BE151" i="4"/>
  <c r="BE171" i="4"/>
  <c r="BE175" i="4"/>
  <c r="BE185" i="4"/>
  <c r="BE200" i="4"/>
  <c r="BE223" i="4"/>
  <c r="BE221" i="4"/>
  <c r="BE229" i="4"/>
  <c r="J58" i="4"/>
  <c r="BE106" i="4"/>
  <c r="BE209" i="4"/>
  <c r="BE218" i="4"/>
  <c r="BE233" i="4"/>
  <c r="BE235" i="4"/>
  <c r="BE128" i="4"/>
  <c r="BE163" i="4"/>
  <c r="BE213" i="4"/>
  <c r="BE231" i="4"/>
  <c r="BE131" i="4"/>
  <c r="BE203" i="4"/>
  <c r="BE237" i="4"/>
  <c r="BE238" i="4"/>
  <c r="BE102" i="4"/>
  <c r="BE104" i="4"/>
  <c r="BE153" i="4"/>
  <c r="BE216" i="4"/>
  <c r="BE220" i="4"/>
  <c r="J56" i="3"/>
  <c r="J91" i="3"/>
  <c r="BE97" i="3"/>
  <c r="J58" i="3"/>
  <c r="F91" i="3"/>
  <c r="E50" i="3"/>
  <c r="BE108" i="3"/>
  <c r="BE111" i="3"/>
  <c r="BE104" i="3"/>
  <c r="BE106" i="3"/>
  <c r="BE124" i="3"/>
  <c r="BE123" i="3"/>
  <c r="BE128" i="3"/>
  <c r="F58" i="3"/>
  <c r="BE105" i="3"/>
  <c r="BE117" i="3"/>
  <c r="BE120" i="3"/>
  <c r="BE133" i="3"/>
  <c r="BE125" i="3"/>
  <c r="BE137" i="3"/>
  <c r="BE140" i="3"/>
  <c r="BE144" i="3"/>
  <c r="BE102" i="3"/>
  <c r="BE107" i="3"/>
  <c r="BE131" i="3"/>
  <c r="BE100" i="3"/>
  <c r="BE115" i="3"/>
  <c r="BE135" i="3"/>
  <c r="BE142" i="3"/>
  <c r="BE101" i="2"/>
  <c r="BE117" i="2"/>
  <c r="BE126" i="2"/>
  <c r="BE139" i="2"/>
  <c r="BE151" i="2"/>
  <c r="BE155" i="2"/>
  <c r="BE183" i="2"/>
  <c r="BE274" i="2"/>
  <c r="BE106" i="2"/>
  <c r="BE130" i="2"/>
  <c r="BE147" i="2"/>
  <c r="BE175" i="2"/>
  <c r="BE178" i="2"/>
  <c r="BE198" i="2"/>
  <c r="BE202" i="2"/>
  <c r="BE205" i="2"/>
  <c r="BE233" i="2"/>
  <c r="BE244" i="2"/>
  <c r="BE110" i="2"/>
  <c r="BE143" i="2"/>
  <c r="BE145" i="2"/>
  <c r="BE149" i="2"/>
  <c r="BE159" i="2"/>
  <c r="BE161" i="2"/>
  <c r="BE168" i="2"/>
  <c r="BE240" i="2"/>
  <c r="BE242" i="2"/>
  <c r="F59" i="2"/>
  <c r="BE142" i="2"/>
  <c r="BE246" i="2"/>
  <c r="J56" i="2"/>
  <c r="F94" i="2"/>
  <c r="BE180" i="2"/>
  <c r="BE181" i="2"/>
  <c r="BE200" i="2"/>
  <c r="BE208" i="2"/>
  <c r="BE210" i="2"/>
  <c r="BE217" i="2"/>
  <c r="BE220" i="2"/>
  <c r="E50" i="2"/>
  <c r="J58" i="2"/>
  <c r="BE263" i="2"/>
  <c r="BE265" i="2"/>
  <c r="BA56" i="1"/>
  <c r="BE165" i="2"/>
  <c r="BE186" i="2"/>
  <c r="BE189" i="2"/>
  <c r="BE196" i="2"/>
  <c r="BE237" i="2"/>
  <c r="BE255" i="2"/>
  <c r="BE270" i="2"/>
  <c r="J95" i="2"/>
  <c r="BE103" i="2"/>
  <c r="BC56" i="1"/>
  <c r="BE272" i="2"/>
  <c r="BB56" i="1"/>
  <c r="BE104" i="2"/>
  <c r="BE133" i="2"/>
  <c r="BE163" i="2"/>
  <c r="BE194" i="2"/>
  <c r="BE215" i="2"/>
  <c r="BE222" i="2"/>
  <c r="BE224" i="2"/>
  <c r="BE226" i="2"/>
  <c r="BE235" i="2"/>
  <c r="BE251" i="2"/>
  <c r="BE252" i="2"/>
  <c r="BE268" i="2"/>
  <c r="BE122" i="2"/>
  <c r="BE112" i="2"/>
  <c r="BE128" i="2"/>
  <c r="BE171" i="2"/>
  <c r="BE173" i="2"/>
  <c r="BE191" i="2"/>
  <c r="BE229" i="2"/>
  <c r="BE257" i="2"/>
  <c r="BE259" i="2"/>
  <c r="BE261" i="2"/>
  <c r="AW56" i="1"/>
  <c r="BE108" i="2"/>
  <c r="BE192" i="2"/>
  <c r="BE114" i="2"/>
  <c r="BE157" i="2"/>
  <c r="BE120" i="2"/>
  <c r="BE124" i="2"/>
  <c r="BE135" i="2"/>
  <c r="BE153" i="2"/>
  <c r="BE249" i="2"/>
  <c r="BD56" i="1"/>
  <c r="F38" i="4"/>
  <c r="BC58" i="1"/>
  <c r="F34" i="10"/>
  <c r="BA64" i="1"/>
  <c r="F39" i="3"/>
  <c r="BD57" i="1" s="1"/>
  <c r="J36" i="6"/>
  <c r="AW60" i="1" s="1"/>
  <c r="J34" i="7"/>
  <c r="AW61" i="1"/>
  <c r="F36" i="3"/>
  <c r="BA57" i="1" s="1"/>
  <c r="F36" i="6"/>
  <c r="BA60" i="1"/>
  <c r="F34" i="9"/>
  <c r="BA63" i="1" s="1"/>
  <c r="F38" i="3"/>
  <c r="BC57" i="1"/>
  <c r="F38" i="6"/>
  <c r="BC60" i="1" s="1"/>
  <c r="F34" i="7"/>
  <c r="BA61" i="1"/>
  <c r="F37" i="8"/>
  <c r="BD62" i="1"/>
  <c r="F36" i="5"/>
  <c r="BA59" i="1"/>
  <c r="F34" i="8"/>
  <c r="BA62" i="1" s="1"/>
  <c r="F36" i="7"/>
  <c r="BC61" i="1"/>
  <c r="F38" i="5"/>
  <c r="BC59" i="1"/>
  <c r="J34" i="9"/>
  <c r="AW63" i="1" s="1"/>
  <c r="J36" i="4"/>
  <c r="AW58" i="1" s="1"/>
  <c r="F35" i="9"/>
  <c r="BB63" i="1"/>
  <c r="F39" i="4"/>
  <c r="BD58" i="1"/>
  <c r="J34" i="10"/>
  <c r="AW64" i="1"/>
  <c r="J36" i="5"/>
  <c r="AW59" i="1" s="1"/>
  <c r="F37" i="7"/>
  <c r="BD61" i="1" s="1"/>
  <c r="J36" i="3"/>
  <c r="AW57" i="1"/>
  <c r="F37" i="6"/>
  <c r="BB60" i="1"/>
  <c r="F36" i="8"/>
  <c r="BC62" i="1"/>
  <c r="F36" i="10"/>
  <c r="BC64" i="1" s="1"/>
  <c r="AS54" i="1"/>
  <c r="F37" i="5"/>
  <c r="BB59" i="1"/>
  <c r="F35" i="7"/>
  <c r="BB61" i="1" s="1"/>
  <c r="F37" i="4"/>
  <c r="BB58" i="1"/>
  <c r="J34" i="8"/>
  <c r="AW62" i="1" s="1"/>
  <c r="F35" i="10"/>
  <c r="BB64" i="1"/>
  <c r="F37" i="10"/>
  <c r="BD64" i="1"/>
  <c r="F36" i="4"/>
  <c r="BA58" i="1" s="1"/>
  <c r="F37" i="9"/>
  <c r="BD63" i="1"/>
  <c r="F39" i="5"/>
  <c r="BD59" i="1" s="1"/>
  <c r="F36" i="9"/>
  <c r="BC63" i="1" s="1"/>
  <c r="F37" i="3"/>
  <c r="BB57" i="1"/>
  <c r="F39" i="6"/>
  <c r="BD60" i="1"/>
  <c r="F35" i="8"/>
  <c r="BB62" i="1" s="1"/>
  <c r="T93" i="5" l="1"/>
  <c r="T92" i="5" s="1"/>
  <c r="BK98" i="4"/>
  <c r="J98" i="4" s="1"/>
  <c r="J64" i="4" s="1"/>
  <c r="T87" i="7"/>
  <c r="BK87" i="10"/>
  <c r="BK86" i="10" s="1"/>
  <c r="J86" i="10" s="1"/>
  <c r="J59" i="10" s="1"/>
  <c r="P113" i="3"/>
  <c r="BK87" i="7"/>
  <c r="J87" i="7" s="1"/>
  <c r="J59" i="7" s="1"/>
  <c r="T99" i="2"/>
  <c r="BK113" i="3"/>
  <c r="J113" i="3" s="1"/>
  <c r="J68" i="3" s="1"/>
  <c r="BK95" i="3"/>
  <c r="BK94" i="3" s="1"/>
  <c r="J94" i="3" s="1"/>
  <c r="J32" i="3" s="1"/>
  <c r="J157" i="4"/>
  <c r="J67" i="4" s="1"/>
  <c r="BK88" i="6"/>
  <c r="J114" i="3"/>
  <c r="J69" i="3" s="1"/>
  <c r="T88" i="9"/>
  <c r="R113" i="3"/>
  <c r="R94" i="3" s="1"/>
  <c r="BK88" i="9"/>
  <c r="J88" i="9"/>
  <c r="J59" i="9"/>
  <c r="P231" i="2"/>
  <c r="BK231" i="2"/>
  <c r="J231" i="2"/>
  <c r="J71" i="2"/>
  <c r="P252" i="8"/>
  <c r="P89" i="8" s="1"/>
  <c r="AU62" i="1" s="1"/>
  <c r="P169" i="4"/>
  <c r="P97" i="4"/>
  <c r="AU58" i="1"/>
  <c r="BK90" i="8"/>
  <c r="BK89" i="8"/>
  <c r="J89" i="8" s="1"/>
  <c r="J30" i="8" s="1"/>
  <c r="AG62" i="1" s="1"/>
  <c r="AN62" i="1" s="1"/>
  <c r="T252" i="8"/>
  <c r="P90" i="8"/>
  <c r="BK99" i="2"/>
  <c r="J99" i="2"/>
  <c r="J64" i="2"/>
  <c r="R169" i="4"/>
  <c r="R87" i="7"/>
  <c r="R99" i="2"/>
  <c r="R98" i="2"/>
  <c r="T169" i="4"/>
  <c r="P95" i="3"/>
  <c r="P94" i="3" s="1"/>
  <c r="AU57" i="1" s="1"/>
  <c r="T95" i="3"/>
  <c r="T94" i="3"/>
  <c r="T90" i="8"/>
  <c r="BK93" i="5"/>
  <c r="BK92" i="5"/>
  <c r="J92" i="5"/>
  <c r="J63" i="5"/>
  <c r="P99" i="2"/>
  <c r="P98" i="2"/>
  <c r="AU56" i="1"/>
  <c r="P87" i="7"/>
  <c r="AU61" i="1"/>
  <c r="R93" i="5"/>
  <c r="R92" i="5" s="1"/>
  <c r="P88" i="9"/>
  <c r="AU63" i="1"/>
  <c r="BK169" i="4"/>
  <c r="BK97" i="4" s="1"/>
  <c r="J97" i="4" s="1"/>
  <c r="J63" i="4" s="1"/>
  <c r="J169" i="4"/>
  <c r="J70" i="4"/>
  <c r="P93" i="5"/>
  <c r="P92" i="5"/>
  <c r="AU59" i="1"/>
  <c r="T231" i="2"/>
  <c r="T98" i="2"/>
  <c r="T98" i="4"/>
  <c r="T97" i="4"/>
  <c r="R98" i="4"/>
  <c r="R97" i="4" s="1"/>
  <c r="R90" i="8"/>
  <c r="R89" i="8"/>
  <c r="J88" i="10"/>
  <c r="J61" i="10"/>
  <c r="AG57" i="1"/>
  <c r="J63" i="3"/>
  <c r="J95" i="3"/>
  <c r="J64" i="3"/>
  <c r="J35" i="3"/>
  <c r="AV57" i="1" s="1"/>
  <c r="AT57" i="1" s="1"/>
  <c r="F35" i="5"/>
  <c r="AZ59" i="1" s="1"/>
  <c r="BC55" i="1"/>
  <c r="AY55" i="1"/>
  <c r="J30" i="7"/>
  <c r="AG61" i="1"/>
  <c r="F33" i="9"/>
  <c r="AZ63" i="1" s="1"/>
  <c r="J30" i="10"/>
  <c r="AG64" i="1"/>
  <c r="F35" i="2"/>
  <c r="AZ56" i="1" s="1"/>
  <c r="BB55" i="1"/>
  <c r="F33" i="7"/>
  <c r="AZ61" i="1" s="1"/>
  <c r="J35" i="2"/>
  <c r="AV56" i="1" s="1"/>
  <c r="AT56" i="1" s="1"/>
  <c r="J33" i="8"/>
  <c r="AV62" i="1" s="1"/>
  <c r="AT62" i="1" s="1"/>
  <c r="F35" i="3"/>
  <c r="AZ57" i="1" s="1"/>
  <c r="J35" i="5"/>
  <c r="AV59" i="1"/>
  <c r="AT59" i="1"/>
  <c r="BD55" i="1"/>
  <c r="J33" i="9"/>
  <c r="AV63" i="1"/>
  <c r="AT63" i="1"/>
  <c r="F35" i="4"/>
  <c r="AZ58" i="1"/>
  <c r="J35" i="6"/>
  <c r="AV60" i="1" s="1"/>
  <c r="AT60" i="1" s="1"/>
  <c r="BA55" i="1"/>
  <c r="AW55" i="1" s="1"/>
  <c r="J33" i="7"/>
  <c r="AV61" i="1" s="1"/>
  <c r="AT61" i="1" s="1"/>
  <c r="F35" i="6"/>
  <c r="AZ60" i="1"/>
  <c r="F33" i="10"/>
  <c r="AZ64" i="1"/>
  <c r="J33" i="10"/>
  <c r="AV64" i="1"/>
  <c r="AT64" i="1"/>
  <c r="AN64" i="1"/>
  <c r="J35" i="4"/>
  <c r="AV58" i="1" s="1"/>
  <c r="AT58" i="1" s="1"/>
  <c r="F33" i="8"/>
  <c r="AZ62" i="1" s="1"/>
  <c r="AN57" i="1" l="1"/>
  <c r="J87" i="10"/>
  <c r="J60" i="10" s="1"/>
  <c r="T89" i="8"/>
  <c r="J88" i="6"/>
  <c r="J64" i="6" s="1"/>
  <c r="BK87" i="6"/>
  <c r="J87" i="6" s="1"/>
  <c r="BK98" i="2"/>
  <c r="J98" i="2"/>
  <c r="J63" i="2"/>
  <c r="J90" i="8"/>
  <c r="J60" i="8"/>
  <c r="J93" i="5"/>
  <c r="J64" i="5" s="1"/>
  <c r="J59" i="8"/>
  <c r="J39" i="10"/>
  <c r="AN61" i="1"/>
  <c r="J39" i="8"/>
  <c r="J39" i="7"/>
  <c r="J41" i="3"/>
  <c r="AU55" i="1"/>
  <c r="AU54" i="1"/>
  <c r="BD54" i="1"/>
  <c r="W33" i="1"/>
  <c r="J32" i="4"/>
  <c r="AG58" i="1"/>
  <c r="BA54" i="1"/>
  <c r="W30" i="1"/>
  <c r="BB54" i="1"/>
  <c r="W31" i="1" s="1"/>
  <c r="J30" i="9"/>
  <c r="AG63" i="1"/>
  <c r="AN63" i="1" s="1"/>
  <c r="J32" i="5"/>
  <c r="AG59" i="1"/>
  <c r="AX55" i="1"/>
  <c r="AZ55" i="1"/>
  <c r="AV55" i="1"/>
  <c r="AT55" i="1" s="1"/>
  <c r="BC54" i="1"/>
  <c r="W32" i="1"/>
  <c r="J32" i="6" l="1"/>
  <c r="J63" i="6"/>
  <c r="J41" i="5"/>
  <c r="J39" i="9"/>
  <c r="J41" i="4"/>
  <c r="AN58" i="1"/>
  <c r="AN59" i="1"/>
  <c r="AX54" i="1"/>
  <c r="J32" i="2"/>
  <c r="AG56" i="1"/>
  <c r="AN56" i="1" s="1"/>
  <c r="AZ54" i="1"/>
  <c r="W29" i="1" s="1"/>
  <c r="AY54" i="1"/>
  <c r="AW54" i="1"/>
  <c r="AK30" i="1"/>
  <c r="AG60" i="1" l="1"/>
  <c r="AN60" i="1" s="1"/>
  <c r="J41" i="6"/>
  <c r="J41" i="2"/>
  <c r="AV54" i="1"/>
  <c r="AK29" i="1" s="1"/>
  <c r="AG55" i="1" l="1"/>
  <c r="AG54" i="1" s="1"/>
  <c r="AK26" i="1" s="1"/>
  <c r="AN55" i="1"/>
  <c r="AK35" i="1"/>
  <c r="AT54" i="1"/>
  <c r="AN54" i="1" l="1"/>
</calcChain>
</file>

<file path=xl/sharedStrings.xml><?xml version="1.0" encoding="utf-8"?>
<sst xmlns="http://schemas.openxmlformats.org/spreadsheetml/2006/main" count="11456" uniqueCount="2148">
  <si>
    <t>Export Komplet</t>
  </si>
  <si>
    <t>VZ</t>
  </si>
  <si>
    <t>2.0</t>
  </si>
  <si>
    <t>ZAMOK</t>
  </si>
  <si>
    <t>False</t>
  </si>
  <si>
    <t>{4a5f815f-1561-49a9-883f-c44c4c966094}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</si>
  <si>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</si>
  <si>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</si>
  <si>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</si>
  <si>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</si>
  <si>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</si>
  <si>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</si>
  <si>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</si>
  <si>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</si>
  <si>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66806357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</si>
  <si>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</si>
  <si>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</si>
  <si>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Úprava parku ve Vělopolí DPS</t>
  </si>
  <si>
    <t>KSO:</t>
  </si>
  <si>
    <t/>
  </si>
  <si>
    <t>CC-CZ:</t>
  </si>
  <si>
    <t>Místo:</t>
  </si>
  <si>
    <t xml:space="preserve"> </t>
  </si>
  <si>
    <t>Datum:</t>
  </si>
  <si>
    <t>14. 5. 2025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</si>
  <si>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</si>
  <si>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</si>
  <si>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</si>
  <si>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</si>
  <si>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</si>
  <si>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</si>
  <si>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</si>
  <si>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</si>
  <si>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</si>
  <si>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</si>
  <si>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</si>
  <si>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</si>
  <si>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</si>
  <si>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</si>
  <si>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</si>
  <si>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</si>
  <si>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</si>
  <si>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</si>
  <si>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</si>
  <si>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</si>
  <si>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</si>
  <si>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</si>
  <si>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</si>
  <si>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</si>
  <si>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</si>
  <si>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</si>
  <si>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</si>
  <si>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</si>
  <si>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</si>
  <si>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</si>
  <si>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</si>
  <si>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</si>
  <si>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</si>
  <si>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</si>
  <si>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</si>
  <si>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</si>
  <si>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</si>
  <si>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</si>
  <si>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</si>
  <si>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</si>
  <si>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</si>
  <si>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</si>
  <si>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</si>
  <si>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</si>
  <si>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</si>
  <si>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</si>
  <si>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</si>
  <si>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</si>
  <si>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 , D.2</t>
  </si>
  <si>
    <t>Architektonicko stavební řešení</t>
  </si>
  <si>
    <t>STA</t>
  </si>
  <si>
    <t>1</t>
  </si>
  <si>
    <t>{33781b5c-4967-4ac4-9767-96770ba3fe35}</t>
  </si>
  <si>
    <t>2</t>
  </si>
  <si>
    <t>/</t>
  </si>
  <si>
    <t>A</t>
  </si>
  <si>
    <t>Altán</t>
  </si>
  <si>
    <t>Soupis</t>
  </si>
  <si>
    <t>{30be04e0-cb81-4660-b0fc-4ef75a0a387f}</t>
  </si>
  <si>
    <t>B</t>
  </si>
  <si>
    <t>Molo</t>
  </si>
  <si>
    <t>{9b5fef9a-e2d3-418f-ad2e-f3d31836b78e}</t>
  </si>
  <si>
    <t>C</t>
  </si>
  <si>
    <t>Přístřešek pro sportovce</t>
  </si>
  <si>
    <t>{99d3bd41-fa9d-4aea-875f-6052735c86d0}</t>
  </si>
  <si>
    <t>Hřiště a okolní plocha</t>
  </si>
  <si>
    <t>{2b790632-02de-4b73-8406-9109cd1af095}</t>
  </si>
  <si>
    <t>F</t>
  </si>
  <si>
    <t>Mobiliář</t>
  </si>
  <si>
    <t>{c4ac655c-4f8b-4b3e-9bac-32c6ee679847}</t>
  </si>
  <si>
    <t>D.3</t>
  </si>
  <si>
    <t xml:space="preserve">Elektroinstalace </t>
  </si>
  <si>
    <t>{ce394d26-ece3-4a4c-a64e-001dced46164}</t>
  </si>
  <si>
    <t>D.4</t>
  </si>
  <si>
    <t>Odvodnění</t>
  </si>
  <si>
    <t>{d5cb80a7-cbbb-4bbe-9129-526f5ea8c774}</t>
  </si>
  <si>
    <t>D.5</t>
  </si>
  <si>
    <t>Sadové úpravy</t>
  </si>
  <si>
    <t>{f154f9e6-5625-4086-85fa-73e2415dd077}</t>
  </si>
  <si>
    <t>VRN</t>
  </si>
  <si>
    <t>Vedlejší rozpočtové náklady</t>
  </si>
  <si>
    <t>{fa8a2c3c-5ff4-4ba6-ba94-10026811c2ad}</t>
  </si>
  <si>
    <t>KRYCÍ LIST SOUPISU PRACÍ</t>
  </si>
  <si>
    <t>Objekt:</t>
  </si>
  <si>
    <t>D.1 , D.2 - Architektonicko stavební řešení</t>
  </si>
  <si>
    <t>Soupis:</t>
  </si>
  <si>
    <t>A - Altán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</si>
  <si>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</si>
  <si>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</si>
  <si>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</si>
  <si>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</si>
  <si>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</si>
  <si>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</si>
  <si>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</si>
  <si>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</si>
  <si>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</si>
  <si>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</si>
  <si>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</si>
  <si>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</si>
  <si>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</si>
  <si>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</si>
  <si>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767 - Konstrukce zámečnické</t>
  </si>
  <si>
    <t xml:space="preserve">    783 - Dokončovací práce - nátěry</t>
  </si>
  <si>
    <t xml:space="preserve">    787 - Dokončovací práce - zasklívání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</si>
  <si>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</si>
  <si>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</si>
  <si>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</si>
  <si>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</si>
  <si>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</si>
  <si>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</si>
  <si>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</si>
  <si>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</si>
  <si>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</si>
  <si>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</si>
  <si>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</si>
  <si>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</si>
  <si>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</si>
  <si>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</si>
  <si>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</si>
  <si>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</si>
  <si>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</si>
  <si>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</si>
  <si>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131251104</t>
  </si>
  <si>
    <t>Hloubení nezapažených jam a zářezů strojně s urovnáním dna do předepsaného profilu a spádu v hornině třídy těžitelnosti I skupiny 3 přes 100 do 500 m3</t>
  </si>
  <si>
    <t>m3</t>
  </si>
  <si>
    <t>4</t>
  </si>
  <si>
    <t>-1555761176</t>
  </si>
  <si>
    <t>Online PSC</t>
  </si>
  <si>
    <t>https://podminky.urs.cz/item/CS_URS_2025_01/131251104</t>
  </si>
  <si>
    <t>1538121.R1</t>
  </si>
  <si>
    <t>Zemní hřebík s ocelovou deskou včetně zainjektování při průměru oceli od 24 do 32 mm, délky 6,0 m</t>
  </si>
  <si>
    <t>kus</t>
  </si>
  <si>
    <t>-960596943</t>
  </si>
  <si>
    <t>3</t>
  </si>
  <si>
    <t>155131313</t>
  </si>
  <si>
    <t>Zřízení protierozního zpevnění svahů geomříží nebo georohoží včetně plošného kotvení ocelovými skobami, ve sklonu přes 1:1</t>
  </si>
  <si>
    <t>m2</t>
  </si>
  <si>
    <t>231829422</t>
  </si>
  <si>
    <t>https://podminky.urs.cz/item/CS_URS_2025_01/155131313</t>
  </si>
  <si>
    <t>M</t>
  </si>
  <si>
    <t>69331012</t>
  </si>
  <si>
    <t>geokompozit drenážní - geosíť z HDPE oboustranně laminovaná geotextilií</t>
  </si>
  <si>
    <t>8</t>
  </si>
  <si>
    <t>1424958011</t>
  </si>
  <si>
    <t>VV</t>
  </si>
  <si>
    <t>15*1,1845 'Přepočtené koeficientem množství</t>
  </si>
  <si>
    <t>5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</si>
  <si>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</si>
  <si>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</si>
  <si>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-774994159</t>
  </si>
  <si>
    <t>https://podminky.urs.cz/item/CS_URS_2025_01/162351104</t>
  </si>
  <si>
    <t>6</t>
  </si>
  <si>
    <t>167151111</t>
  </si>
  <si>
    <t>Nakládání, skládání a překládání neulehlého výkopku nebo sypaniny strojně nakládání, množství přes 100 m3, z hornin třídy těžitelnosti I, skupiny 1 až 3</t>
  </si>
  <si>
    <t>-1947035219</t>
  </si>
  <si>
    <t>https://podminky.urs.cz/item/CS_URS_2025_01/167151111</t>
  </si>
  <si>
    <t>7</t>
  </si>
  <si>
    <t>171151103</t>
  </si>
  <si>
    <t>Uložení sypanin do násypů strojně s rozprostřením sypaniny ve vrstvách a s hrubým urovnáním zhutněných z hornin soudržných jakékoliv třídy těžitelnosti</t>
  </si>
  <si>
    <t>505011298</t>
  </si>
  <si>
    <t>https://podminky.urs.cz/item/CS_URS_2025_01/171151103</t>
  </si>
  <si>
    <t>174151101</t>
  </si>
  <si>
    <t>Zásyp sypaninou z jakékoliv horniny strojně s uložením výkopku ve vrstvách se zhutněním jam, šachet, rýh nebo kolem objektů v těchto vykopávkách</t>
  </si>
  <si>
    <t>1922763010</t>
  </si>
  <si>
    <t>https://podminky.urs.cz/item/CS_URS_2025_01/174151101</t>
  </si>
  <si>
    <t>Zakládání</t>
  </si>
  <si>
    <t>9</t>
  </si>
  <si>
    <t>153211002</t>
  </si>
  <si>
    <t>Zřízení stříkaného betonu skalních a poloskalních ploch průměrné tloušťky přes 50 do 100 mm</t>
  </si>
  <si>
    <t>1164372735</t>
  </si>
  <si>
    <t>https://podminky.urs.cz/item/CS_URS_2025_01/153211002</t>
  </si>
  <si>
    <t>32</t>
  </si>
  <si>
    <t>10</t>
  </si>
  <si>
    <t>58933328</t>
  </si>
  <si>
    <t>beton C 30/37 X0,XC1-4,XD1-2,XA1-2,XF1 kamenivo frakce 0/8</t>
  </si>
  <si>
    <t>475880821</t>
  </si>
  <si>
    <t>32*0,08 'Přepočtené koeficientem množství</t>
  </si>
  <si>
    <t>11</t>
  </si>
  <si>
    <t>153211003</t>
  </si>
  <si>
    <t>Zřízení stříkaného betonu skalních a poloskalních ploch průměrné tloušťky přes 100 do 150 mm</t>
  </si>
  <si>
    <t>-79941522</t>
  </si>
  <si>
    <t>https://podminky.urs.cz/item/CS_URS_2025_01/153211003</t>
  </si>
  <si>
    <t>12</t>
  </si>
  <si>
    <t>-2006573018</t>
  </si>
  <si>
    <t>32*0,12 'Přepočtené koeficientem množství</t>
  </si>
  <si>
    <t>13</t>
  </si>
  <si>
    <t>153273111</t>
  </si>
  <si>
    <t>Výztuž stříkaného betonu ze svařovaných sítí skalních a poloskalních ploch jednovrstvých, průměru drátu do 4 mm</t>
  </si>
  <si>
    <t>1078138376</t>
  </si>
  <si>
    <t>https://podminky.urs.cz/item/CS_URS_2025_01/153273111</t>
  </si>
  <si>
    <t>14</t>
  </si>
  <si>
    <t>153273112</t>
  </si>
  <si>
    <t>Výztuž stříkaného betonu ze svařovaných sítí skalních a poloskalních ploch jednovrstvých, průměru drátu přes 4 do 6 mm</t>
  </si>
  <si>
    <t>-1890370220</t>
  </si>
  <si>
    <t>https://podminky.urs.cz/item/CS_URS_2025_01/153273112</t>
  </si>
  <si>
    <t>211971110</t>
  </si>
  <si>
    <t>Zřízení opláštění výplně z geotextilie odvodňovacích žeber nebo trativodů v rýze nebo zářezu se stěnami šikmými o sklonu do 1:2</t>
  </si>
  <si>
    <t>1315158484</t>
  </si>
  <si>
    <t>https://podminky.urs.cz/item/CS_URS_2025_01/211971110</t>
  </si>
  <si>
    <t>70*1,6</t>
  </si>
  <si>
    <t>16</t>
  </si>
  <si>
    <t>69311080</t>
  </si>
  <si>
    <t>geotextilie netkaná separační, ochranná, filtrační, drenážní PES 200g/m2</t>
  </si>
  <si>
    <t>-712720486</t>
  </si>
  <si>
    <t>112*1,1845 'Přepočtené koeficientem množství</t>
  </si>
  <si>
    <t>17</t>
  </si>
  <si>
    <t>212572121</t>
  </si>
  <si>
    <t>Lože pro trativody z kameniva drobného těženého</t>
  </si>
  <si>
    <t>-1300412592</t>
  </si>
  <si>
    <t>https://podminky.urs.cz/item/CS_URS_2025_01/212572121</t>
  </si>
  <si>
    <t>P</t>
  </si>
  <si>
    <t>Poznámka k položce:_x000D_
Lože a obsyp</t>
  </si>
  <si>
    <t>74*0,16</t>
  </si>
  <si>
    <t>18</t>
  </si>
  <si>
    <t>212755214</t>
  </si>
  <si>
    <t>Trativody bez lože z drenážních trubek plastových flexibilních D 100 mm</t>
  </si>
  <si>
    <t>m</t>
  </si>
  <si>
    <t>-717513535</t>
  </si>
  <si>
    <t>https://podminky.urs.cz/item/CS_URS_2023_02/212755214</t>
  </si>
  <si>
    <t>56+7,5+6,1+0,4</t>
  </si>
  <si>
    <t>19</t>
  </si>
  <si>
    <t>213141.R01</t>
  </si>
  <si>
    <t>Zřízení vrstvy z geotextilie filtrační, separační, odvodňovací, ochranné, výztužné nebo protierozní na ploše svislé</t>
  </si>
  <si>
    <t>379641536</t>
  </si>
  <si>
    <t>20</t>
  </si>
  <si>
    <t>-839280267</t>
  </si>
  <si>
    <t>122,85*1,1845 'Přepočtené koeficientem množství</t>
  </si>
  <si>
    <t>213141113</t>
  </si>
  <si>
    <t>Zřízení vrstvy z geotextilie filtrační, separační, odvodňovací, ochranné, výztužné nebo protierozní v rovině nebo ve sklonu do 1:5, šířky přes 6 do 8,5 m</t>
  </si>
  <si>
    <t>-1050537086</t>
  </si>
  <si>
    <t>https://podminky.urs.cz/item/CS_URS_2025_01/213141113</t>
  </si>
  <si>
    <t>22</t>
  </si>
  <si>
    <t>-1268651386</t>
  </si>
  <si>
    <t>122*1,1845 'Přepočtené koeficientem množství</t>
  </si>
  <si>
    <t>23</t>
  </si>
  <si>
    <t>-647265030</t>
  </si>
  <si>
    <t>24</t>
  </si>
  <si>
    <t>69311088</t>
  </si>
  <si>
    <t>geotextilie netkaná separační, ochranná, filtrační, drenážní PES 500g/m2</t>
  </si>
  <si>
    <t>-1118386552</t>
  </si>
  <si>
    <t>25</t>
  </si>
  <si>
    <t>271532211.R</t>
  </si>
  <si>
    <t>Podsyp pod základové konstrukce se zhutněním a urovnáním povrchu z kameniva hrubého, frakce 0 - 63 mm</t>
  </si>
  <si>
    <t>-469374737</t>
  </si>
  <si>
    <t>122*0,5</t>
  </si>
  <si>
    <t>26</t>
  </si>
  <si>
    <t>273323611</t>
  </si>
  <si>
    <t>Základy z betonu železového (bez výztuže) desky z betonu pro konstrukce bílých van tř. C 30/37</t>
  </si>
  <si>
    <t>819714950</t>
  </si>
  <si>
    <t>https://podminky.urs.cz/item/CS_URS_2025_01/273323611</t>
  </si>
  <si>
    <t>27</t>
  </si>
  <si>
    <t>273351121</t>
  </si>
  <si>
    <t>Bednění základů desek zřízení</t>
  </si>
  <si>
    <t>884240848</t>
  </si>
  <si>
    <t>https://podminky.urs.cz/item/CS_URS_2025_01/273351121</t>
  </si>
  <si>
    <t>28</t>
  </si>
  <si>
    <t>273351122</t>
  </si>
  <si>
    <t>Bednění základů desek odstranění</t>
  </si>
  <si>
    <t>-32400939</t>
  </si>
  <si>
    <t>https://podminky.urs.cz/item/CS_URS_2025_01/273351122</t>
  </si>
  <si>
    <t>29</t>
  </si>
  <si>
    <t>273361821</t>
  </si>
  <si>
    <t>Výztuž základů desek z betonářské oceli 10 505 (R) nebo BSt 500</t>
  </si>
  <si>
    <t>t</t>
  </si>
  <si>
    <t>-2106834077</t>
  </si>
  <si>
    <t>https://podminky.urs.cz/item/CS_URS_2025_01/273361821</t>
  </si>
  <si>
    <t>30</t>
  </si>
  <si>
    <t>273362021</t>
  </si>
  <si>
    <t>Výztuž základů desek ze svařovaných sítí z drátů typu KARI</t>
  </si>
  <si>
    <t>-58797478</t>
  </si>
  <si>
    <t>https://podminky.urs.cz/item/CS_URS_2025_01/273362021</t>
  </si>
  <si>
    <t>31</t>
  </si>
  <si>
    <t>275323611</t>
  </si>
  <si>
    <t>Základy z betonu železového (bez výztuže) patky z betonu pro konstrukce bílých van tř. C 30/37</t>
  </si>
  <si>
    <t>143954829</t>
  </si>
  <si>
    <t>https://podminky.urs.cz/item/CS_URS_2025_01/275323611</t>
  </si>
  <si>
    <t>5*0,2 "nadbetonávky stropu"</t>
  </si>
  <si>
    <t>275351121</t>
  </si>
  <si>
    <t>Bednění základů patek zřízení</t>
  </si>
  <si>
    <t>1926918583</t>
  </si>
  <si>
    <t>https://podminky.urs.cz/item/CS_URS_2025_01/275351121</t>
  </si>
  <si>
    <t>5 "nadbetonávky stropu"</t>
  </si>
  <si>
    <t>33</t>
  </si>
  <si>
    <t>275351122</t>
  </si>
  <si>
    <t>Bednění základů patek odstranění</t>
  </si>
  <si>
    <t>761392103</t>
  </si>
  <si>
    <t>https://podminky.urs.cz/item/CS_URS_2025_01/275351122</t>
  </si>
  <si>
    <t>34</t>
  </si>
  <si>
    <t>275361821</t>
  </si>
  <si>
    <t>Výztuž základů patek z betonářské oceli 10 505 (R)</t>
  </si>
  <si>
    <t>-1332636282</t>
  </si>
  <si>
    <t>https://podminky.urs.cz/item/CS_URS_2025_01/275361821</t>
  </si>
  <si>
    <t>35</t>
  </si>
  <si>
    <t>279323112</t>
  </si>
  <si>
    <t>Základové zdi z betonu železového (bez výztuže) pro konstrukce bílých van tř. C 30/37</t>
  </si>
  <si>
    <t>-1456812862</t>
  </si>
  <si>
    <t>https://podminky.urs.cz/item/CS_URS_2025_01/279323112</t>
  </si>
  <si>
    <t>Poznámka k položce:_x000D_
Vč. "průvlaků" nad střechou</t>
  </si>
  <si>
    <t>36</t>
  </si>
  <si>
    <t>279351121</t>
  </si>
  <si>
    <t>Bednění základových zdí rovné oboustranné za každou stranu zřízení</t>
  </si>
  <si>
    <t>160298799</t>
  </si>
  <si>
    <t>https://podminky.urs.cz/item/CS_URS_2025_01/279351121</t>
  </si>
  <si>
    <t>37</t>
  </si>
  <si>
    <t>279351121.R1</t>
  </si>
  <si>
    <t>Příplatek k bednění za pohledový beton</t>
  </si>
  <si>
    <t>-1076794633</t>
  </si>
  <si>
    <t>38</t>
  </si>
  <si>
    <t>279351122</t>
  </si>
  <si>
    <t>Bednění základových zdí rovné oboustranné za každou stranu odstranění</t>
  </si>
  <si>
    <t>1122232077</t>
  </si>
  <si>
    <t>https://podminky.urs.cz/item/CS_URS_2025_01/279351122</t>
  </si>
  <si>
    <t>39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</si>
  <si>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</si>
  <si>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</si>
  <si>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1074324078</t>
  </si>
  <si>
    <t>https://podminky.urs.cz/item/CS_URS_2025_01/279361821</t>
  </si>
  <si>
    <t>Vodorovné konstrukce</t>
  </si>
  <si>
    <t>40</t>
  </si>
  <si>
    <t>411321616</t>
  </si>
  <si>
    <t>Stropy z betonu železového (bez výztuže) stropů deskových, plochých střech, desek balkonových, desek hřibových stropů včetně hlavic hřibových sloupů tř. C 30/37</t>
  </si>
  <si>
    <t>-451325934</t>
  </si>
  <si>
    <t>https://podminky.urs.cz/item/CS_URS_2025_01/411321616</t>
  </si>
  <si>
    <t>Poznámka k položce:_x000D_
vodostavební beton</t>
  </si>
  <si>
    <t>41</t>
  </si>
  <si>
    <t>411351011</t>
  </si>
  <si>
    <t>Bednění stropních konstrukcí - bez podpěrné konstrukce desek tloušťky stropní desky přes 5 do 25 cm zřízení</t>
  </si>
  <si>
    <t>-536232772</t>
  </si>
  <si>
    <t>https://podminky.urs.cz/item/CS_URS_2025_01/411351011</t>
  </si>
  <si>
    <t>42</t>
  </si>
  <si>
    <t>411351011.R1</t>
  </si>
  <si>
    <t>-1188086429</t>
  </si>
  <si>
    <t>43</t>
  </si>
  <si>
    <t>411351012</t>
  </si>
  <si>
    <t>Bednění stropních konstrukcí - bez podpěrné konstrukce desek tloušťky stropní desky přes 5 do 25 cm odstranění</t>
  </si>
  <si>
    <t>-1120145139</t>
  </si>
  <si>
    <t>https://podminky.urs.cz/item/CS_URS_2025_01/411351012</t>
  </si>
  <si>
    <t>44</t>
  </si>
  <si>
    <t>411354313</t>
  </si>
  <si>
    <t>Podpěrná konstrukce stropů - desek, kleneb a skořepin výška podepření do 4 m tloušťka stropu přes 15 do 25 cm zřízení</t>
  </si>
  <si>
    <t>-1822796971</t>
  </si>
  <si>
    <t>https://podminky.urs.cz/item/CS_URS_2025_01/411354313</t>
  </si>
  <si>
    <t>45</t>
  </si>
  <si>
    <t>411354314</t>
  </si>
  <si>
    <t>Podpěrná konstrukce stropů - desek, kleneb a skořepin výška podepření do 4 m tloušťka stropu přes 15 do 25 cm odstranění</t>
  </si>
  <si>
    <t>-1715227793</t>
  </si>
  <si>
    <t>https://podminky.urs.cz/item/CS_URS_2025_01/411354314</t>
  </si>
  <si>
    <t>46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</si>
  <si>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</si>
  <si>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</si>
  <si>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-1555572124</t>
  </si>
  <si>
    <t>https://podminky.urs.cz/item/CS_URS_2025_01/411361821</t>
  </si>
  <si>
    <t>47</t>
  </si>
  <si>
    <t>417351115</t>
  </si>
  <si>
    <t>Bednění bočnic ztužujících pásů a věnců včetně vzpěr zřízení</t>
  </si>
  <si>
    <t>-1701794018</t>
  </si>
  <si>
    <t>https://podminky.urs.cz/item/CS_URS_2025_01/417351115</t>
  </si>
  <si>
    <t>48</t>
  </si>
  <si>
    <t>417351116</t>
  </si>
  <si>
    <t>Bednění bočnic ztužujících pásů a věnců včetně vzpěr odstranění</t>
  </si>
  <si>
    <t>221670329</t>
  </si>
  <si>
    <t>https://podminky.urs.cz/item/CS_URS_2025_01/417351116</t>
  </si>
  <si>
    <t>Úpravy povrchů, podlahy a osazování výplní</t>
  </si>
  <si>
    <t>49</t>
  </si>
  <si>
    <t>631311127</t>
  </si>
  <si>
    <t>Mazanina z betonu prostého bez zvýšených nároků na prostředí tl. přes 80 do 120 mm tř. C 30/37</t>
  </si>
  <si>
    <t>569853908</t>
  </si>
  <si>
    <t>https://podminky.urs.cz/item/CS_URS_2025_01/631311127</t>
  </si>
  <si>
    <t>5,4</t>
  </si>
  <si>
    <t>50</t>
  </si>
  <si>
    <t>631319012</t>
  </si>
  <si>
    <t>Příplatek k cenám mazanin za úpravu povrchu mazaniny přehlazením, mazanina tl. přes 80 do 120 mm</t>
  </si>
  <si>
    <t>434533177</t>
  </si>
  <si>
    <t>https://podminky.urs.cz/item/CS_URS_2025_01/631319012</t>
  </si>
  <si>
    <t>51</t>
  </si>
  <si>
    <t>631351101</t>
  </si>
  <si>
    <t>Bednění v podlahách rýh a hran zřízení</t>
  </si>
  <si>
    <t>234374557</t>
  </si>
  <si>
    <t>https://podminky.urs.cz/item/CS_URS_2025_01/631351101</t>
  </si>
  <si>
    <t>19*0,1 "odtokový kanálek"</t>
  </si>
  <si>
    <t>Součet</t>
  </si>
  <si>
    <t>52</t>
  </si>
  <si>
    <t>631351102</t>
  </si>
  <si>
    <t>Bednění v podlahách rýh a hran odstranění</t>
  </si>
  <si>
    <t>2092038737</t>
  </si>
  <si>
    <t>https://podminky.urs.cz/item/CS_URS_2025_01/631351102</t>
  </si>
  <si>
    <t>53</t>
  </si>
  <si>
    <t>631362021</t>
  </si>
  <si>
    <t>Výztuž mazanin ze svařovaných sítí z drátů typu KARI</t>
  </si>
  <si>
    <t>-1805672824</t>
  </si>
  <si>
    <t>https://podminky.urs.cz/item/CS_URS_2025_01/631362021</t>
  </si>
  <si>
    <t>Ostatní konstrukce a práce, bourání</t>
  </si>
  <si>
    <t>54</t>
  </si>
  <si>
    <t>945412111</t>
  </si>
  <si>
    <t>Teleskopická hydraulická montážní plošina na samohybném podvozku, s otočným košem výšky zdvihu do 8 m</t>
  </si>
  <si>
    <t>den</t>
  </si>
  <si>
    <t>-107452946</t>
  </si>
  <si>
    <t>https://podminky.urs.cz/item/CS_URS_2025_01/945412111</t>
  </si>
  <si>
    <t>55</t>
  </si>
  <si>
    <t>R000011</t>
  </si>
  <si>
    <t>D+M dvířka z CETRIS desek tl. 10mm v kovovém rámu 350 x 500mm</t>
  </si>
  <si>
    <t>-1101592818</t>
  </si>
  <si>
    <t>Poznámka k položce:_x000D_
včetně zámků, kování, lemování otvorů</t>
  </si>
  <si>
    <t>56</t>
  </si>
  <si>
    <t>R000010</t>
  </si>
  <si>
    <t>D+M dvířka z CETRIS desek tl. 10mm v kovovém rámu 600 x 1000mm</t>
  </si>
  <si>
    <t>1411958930</t>
  </si>
  <si>
    <t>57</t>
  </si>
  <si>
    <t>R00012</t>
  </si>
  <si>
    <t>Atypické kominové těleso</t>
  </si>
  <si>
    <t>soubor</t>
  </si>
  <si>
    <t>1018880861</t>
  </si>
  <si>
    <t>Poznámka k položce:_x000D_
Vyložení pemzovými deskami tl. cca 90 mm, vč. tepelné izolace tuhými deskami z minerální vaty. Vyústění komína bude opatřeno oplechováním nerezovým plechem tl. 0,6 mm</t>
  </si>
  <si>
    <t>998</t>
  </si>
  <si>
    <t>Přesun hmot</t>
  </si>
  <si>
    <t>58</t>
  </si>
  <si>
    <t>998012021</t>
  </si>
  <si>
    <t>Přesun hmot pro budovy občanské výstavby, bydlení, výrobu a služby s nosnou svislou konstrukcí monolitickou betonovou tyčovou nebo plošnou s jakýkoliv obvodovým pláštěm kromě vyzdívaného vodorovná dopravní vzdálenost do 100 m pro budovy výšky do 6 m</t>
  </si>
  <si>
    <t>-40654277</t>
  </si>
  <si>
    <t>https://podminky.urs.cz/item/CS_URS_2023_02/998012021</t>
  </si>
  <si>
    <t>PSV</t>
  </si>
  <si>
    <t>Práce a dodávky PSV</t>
  </si>
  <si>
    <t>711</t>
  </si>
  <si>
    <t>Izolace proti vodě, vlhkosti a plynům</t>
  </si>
  <si>
    <t>59</t>
  </si>
  <si>
    <t>711161212</t>
  </si>
  <si>
    <t>Izolace proti zemní vlhkosti a beztlakové vodě nopovými fóliemi na ploše svislé S vrstva ochranná, odvětrávací a drenážní výška nopku 8,0 mm, tl. fólie do 0,6 mm</t>
  </si>
  <si>
    <t>-401568780</t>
  </si>
  <si>
    <t>https://podminky.urs.cz/item/CS_URS_2023_02/711161212</t>
  </si>
  <si>
    <t>60</t>
  </si>
  <si>
    <t>711161383</t>
  </si>
  <si>
    <t>Izolace proti zemní vlhkosti a beztlakové vodě nopovými fóliemi ostatní ukončení izolace lištou</t>
  </si>
  <si>
    <t>2110985027</t>
  </si>
  <si>
    <t>https://podminky.urs.cz/item/CS_URS_2023_02/711161383</t>
  </si>
  <si>
    <t>61</t>
  </si>
  <si>
    <t>711471051</t>
  </si>
  <si>
    <t>Provedení izolace proti povrchové a podpovrchové tlakové vodě termoplasty na ploše vodorovné V folií PVC lepenou</t>
  </si>
  <si>
    <t>172190226</t>
  </si>
  <si>
    <t>https://podminky.urs.cz/item/CS_URS_2025_01/711471051</t>
  </si>
  <si>
    <t>Poznámka k položce:_x000D_
Vč. odtokového kanálku</t>
  </si>
  <si>
    <t>62</t>
  </si>
  <si>
    <t>28322004.R</t>
  </si>
  <si>
    <t>fólie hydroizolační pro spodní stavbu mPVC tl 1,5mm</t>
  </si>
  <si>
    <t>927696971</t>
  </si>
  <si>
    <t>180*1,1655 'Přepočtené koeficientem množství</t>
  </si>
  <si>
    <t>63</t>
  </si>
  <si>
    <t>711472051</t>
  </si>
  <si>
    <t>Provedení izolace proti povrchové a podpovrchové tlakové vodě termoplasty na ploše svislé S folií PVC lepenou</t>
  </si>
  <si>
    <t>-1802894548</t>
  </si>
  <si>
    <t>https://podminky.urs.cz/item/CS_URS_2025_01/711472051</t>
  </si>
  <si>
    <t>64</t>
  </si>
  <si>
    <t>1141066936</t>
  </si>
  <si>
    <t>140*1,221 'Přepočtené koeficientem množství</t>
  </si>
  <si>
    <t>65</t>
  </si>
  <si>
    <t>998711101</t>
  </si>
  <si>
    <t>Přesun hmot pro izolace proti vodě, vlhkosti a plynům stanovený z hmotnosti přesunovaného materiálu vodorovná dopravní vzdálenost do 50 m v objektech výšky do 6 m</t>
  </si>
  <si>
    <t>-6440333</t>
  </si>
  <si>
    <t>https://podminky.urs.cz/item/CS_URS_2023_02/998711101</t>
  </si>
  <si>
    <t>712</t>
  </si>
  <si>
    <t>Povlakové krytiny</t>
  </si>
  <si>
    <t>66</t>
  </si>
  <si>
    <t>712361702</t>
  </si>
  <si>
    <t>Provedení povlakové krytiny střech plochých do 10° fólií přilepenou bodově</t>
  </si>
  <si>
    <t>-1035011794</t>
  </si>
  <si>
    <t>https://podminky.urs.cz/item/CS_URS_2025_01/712361702</t>
  </si>
  <si>
    <t>67</t>
  </si>
  <si>
    <t>28343012</t>
  </si>
  <si>
    <t>fólie hydroizolační střešní mPVC určená ke stabilizaci přitížením a do vegetačních střech tl 1,5mm</t>
  </si>
  <si>
    <t>-503233457</t>
  </si>
  <si>
    <t>68</t>
  </si>
  <si>
    <t>998712101</t>
  </si>
  <si>
    <t>Přesun hmot pro povlakové krytiny stanovený z hmotnosti přesunovaného materiálu vodorovná dopravní vzdálenost do 50 m v objektech výšky do 6 m</t>
  </si>
  <si>
    <t>-1335317172</t>
  </si>
  <si>
    <t>https://podminky.urs.cz/item/CS_URS_2023_02/998712101</t>
  </si>
  <si>
    <t>767</t>
  </si>
  <si>
    <t>Konstrukce zámečnické</t>
  </si>
  <si>
    <t>69</t>
  </si>
  <si>
    <t>767995R01</t>
  </si>
  <si>
    <t>D+M zámečnické konstrukce - pochozí rost terasy viz. TP-1-144-25, vč. povrchové úpravy</t>
  </si>
  <si>
    <t>kg</t>
  </si>
  <si>
    <t>-845351084</t>
  </si>
  <si>
    <t>2847,3</t>
  </si>
  <si>
    <t>70</t>
  </si>
  <si>
    <t>767995R02</t>
  </si>
  <si>
    <t>D+M zámečnické konstrukce Z1- zábradlí, viz. TP-3-205-25, vč. povrchové úpravy</t>
  </si>
  <si>
    <t>-842628271</t>
  </si>
  <si>
    <t>339,359</t>
  </si>
  <si>
    <t>71</t>
  </si>
  <si>
    <t>767995R03</t>
  </si>
  <si>
    <t>D+M zámečnické konstrukce Z2- zábradlí, viz. TP-3-205-25, vč. povrchové úpravy</t>
  </si>
  <si>
    <t>-253635251</t>
  </si>
  <si>
    <t>187,033</t>
  </si>
  <si>
    <t>72</t>
  </si>
  <si>
    <t>767995R04</t>
  </si>
  <si>
    <t>D+M zámečnické konstrukce Z3- zábradlí, viz. TP-3-206-25, vč. povrchové úpravy</t>
  </si>
  <si>
    <t>979081106</t>
  </si>
  <si>
    <t>240,57</t>
  </si>
  <si>
    <t>73</t>
  </si>
  <si>
    <t>767995R05</t>
  </si>
  <si>
    <t>D+M zámečnické konstrukce Z4- zábradlí, viz. TP-3-206-25, vč. povrchové úpravy</t>
  </si>
  <si>
    <t>745350943</t>
  </si>
  <si>
    <t>130,031</t>
  </si>
  <si>
    <t>74</t>
  </si>
  <si>
    <t>998767101</t>
  </si>
  <si>
    <t>Přesun hmot pro zámečnické konstrukce stanovený z hmotnosti přesunovaného materiálu vodorovná dopravní vzdálenost do 50 m v objektech výšky do 6 m</t>
  </si>
  <si>
    <t>-46989794</t>
  </si>
  <si>
    <t>https://podminky.urs.cz/item/CS_URS_2023_02/998767101</t>
  </si>
  <si>
    <t>783</t>
  </si>
  <si>
    <t>Dokončovací práce - nátěry</t>
  </si>
  <si>
    <t>75</t>
  </si>
  <si>
    <t>783901453</t>
  </si>
  <si>
    <t>Příprava podkladu betonových podlah před provedením nátěru vysátím</t>
  </si>
  <si>
    <t>5451759</t>
  </si>
  <si>
    <t>https://podminky.urs.cz/item/CS_URS_2025_01/783901453</t>
  </si>
  <si>
    <t>76</t>
  </si>
  <si>
    <t>783917.R02</t>
  </si>
  <si>
    <t>Krycí (uzavírací) nátěr betonových konstrukcí jednonásobný syntetický</t>
  </si>
  <si>
    <t>1068972540</t>
  </si>
  <si>
    <t>787</t>
  </si>
  <si>
    <t>Dokončovací práce - zasklívání</t>
  </si>
  <si>
    <t>77</t>
  </si>
  <si>
    <t>787313.R01</t>
  </si>
  <si>
    <t>Zasklívání střešních konstrukcí, střešních světlíků a zahradních skleníků deskami plochými plnými sklem pochozím bezpečtnostním s podtmelením a zatmelením</t>
  </si>
  <si>
    <t>-456251263</t>
  </si>
  <si>
    <t>Poznámka k položce:_x000D_
vč. tmelení, lištování, příprava podkladu, oplechování</t>
  </si>
  <si>
    <t>78</t>
  </si>
  <si>
    <t>998787101</t>
  </si>
  <si>
    <t>Přesun hmot pro zasklívání stanovený z hmotnosti přesunovaného materiálu vodorovná dopravní vzdálenost do 50 m v objektech výšky do 6 m</t>
  </si>
  <si>
    <t>840289848</t>
  </si>
  <si>
    <t>https://podminky.urs.cz/item/CS_URS_2023_02/998787101</t>
  </si>
  <si>
    <t>B - Molo</t>
  </si>
  <si>
    <t xml:space="preserve">    762 - Konstrukce tesařské</t>
  </si>
  <si>
    <t xml:space="preserve">    789 - Povrchové úpravy ocelových konstrukcí a technologických zařízení</t>
  </si>
  <si>
    <t>232321122</t>
  </si>
  <si>
    <t>Zaražení nebo nastražení a zaberanění dřevěných kůlů nebo pilot svislých průměru přes 120 mm, na délku od 0 do 5 m</t>
  </si>
  <si>
    <t>-880757295</t>
  </si>
  <si>
    <t>https://podminky.urs.cz/item/CS_URS_2025_01/232321122</t>
  </si>
  <si>
    <t>4*15</t>
  </si>
  <si>
    <t>RMAT0001</t>
  </si>
  <si>
    <t>tlakově impregnovaný dubový kůl ∅300 mm, DL. 4,0 m</t>
  </si>
  <si>
    <t>-856585568</t>
  </si>
  <si>
    <t>953946132</t>
  </si>
  <si>
    <t>Montáž atypických ocelových konstrukcí profilů hmotnosti přes 30 kg/m, hmotnosti konstrukce přes 1 do 2,5 t</t>
  </si>
  <si>
    <t>717805212</t>
  </si>
  <si>
    <t>https://podminky.urs.cz/item/CS_URS_2025_01/953946132</t>
  </si>
  <si>
    <t>13010820</t>
  </si>
  <si>
    <t>ocel profilová jakost S235JR (11 375) průřez U (UPN) 140</t>
  </si>
  <si>
    <t>-856332688</t>
  </si>
  <si>
    <t>13010824</t>
  </si>
  <si>
    <t>ocel profilová jakost S235JR (11 375) průřez U (UPN) 180</t>
  </si>
  <si>
    <t>928572459</t>
  </si>
  <si>
    <t>13010420</t>
  </si>
  <si>
    <t>úhelník ocelový rovnostranný jakost S235JR (11 375) 50x50x5mm</t>
  </si>
  <si>
    <t>1266305067</t>
  </si>
  <si>
    <t>RMAT0002</t>
  </si>
  <si>
    <t>Montážní a ostatní materiál</t>
  </si>
  <si>
    <t>-338947592</t>
  </si>
  <si>
    <t>R00001</t>
  </si>
  <si>
    <t xml:space="preserve"> úprava svahu rybníka v místě mola po provedení beranění</t>
  </si>
  <si>
    <t>1126716263</t>
  </si>
  <si>
    <t xml:space="preserve">Poznámka k položce:_x000D_
(zpevnění svahu georohožemi, drobné terénní úpravy)_x000D_
</t>
  </si>
  <si>
    <t>998014211</t>
  </si>
  <si>
    <t>Přesun hmot pro budovy a haly občanské výstavby, bydlení, výrobu a služby s nosnou svislou konstrukcí montovanou z dílců kovových vodorovná dopravní vzdálenost do 100 m, pro budovy a haly jednopodlažní</t>
  </si>
  <si>
    <t>-1825629481</t>
  </si>
  <si>
    <t>https://podminky.urs.cz/item/CS_URS_2025_01/998014211</t>
  </si>
  <si>
    <t>762</t>
  </si>
  <si>
    <t>Konstrukce tesařské</t>
  </si>
  <si>
    <t>762952011</t>
  </si>
  <si>
    <t>Montáž terasy nášlapné vrstvy z prken z dřevin tvrdých nebo neobyčejně tvrdých, s broušením, omytím a kartáčováním, bez povrchové úpravy, spojovaných šroubováním, šířky do 90 mm</t>
  </si>
  <si>
    <t>-1775776028</t>
  </si>
  <si>
    <t>https://podminky.urs.cz/item/CS_URS_2025_01/762952011</t>
  </si>
  <si>
    <t>60556101</t>
  </si>
  <si>
    <t>řezivo dubové sušené tl 50mm</t>
  </si>
  <si>
    <t>2036204493</t>
  </si>
  <si>
    <t>57*0,04 "tl 40mm"</t>
  </si>
  <si>
    <t>2,28*1,3 'Přepočtené koeficientem množství</t>
  </si>
  <si>
    <t>998762101</t>
  </si>
  <si>
    <t>Přesun hmot pro konstrukce tesařské stanovený z hmotnosti přesunovaného materiálu vodorovná dopravní vzdálenost do 50 m v objektech výšky do 6 m</t>
  </si>
  <si>
    <t>-85396561</t>
  </si>
  <si>
    <t>https://podminky.urs.cz/item/CS_URS_2023_02/998762101</t>
  </si>
  <si>
    <t>767995R06</t>
  </si>
  <si>
    <t>D+M zámečnické konstrukce Z5- zábradlí, viz. TP-2-181-25, vč. povrchové úpravy</t>
  </si>
  <si>
    <t>-1738325051</t>
  </si>
  <si>
    <t>767995R07</t>
  </si>
  <si>
    <t>D+M zámečnické konstrukce Z6- zábradlí, viz. TP-2-181-25, vč. povrchové úpravy</t>
  </si>
  <si>
    <t>635351848</t>
  </si>
  <si>
    <t>105554073</t>
  </si>
  <si>
    <t>783201201</t>
  </si>
  <si>
    <t>Příprava podkladu tesařských konstrukcí před provedením nátěru broušení</t>
  </si>
  <si>
    <t>-1238518013</t>
  </si>
  <si>
    <t>https://podminky.urs.cz/item/CS_URS_2025_01/783201201</t>
  </si>
  <si>
    <t>57*2</t>
  </si>
  <si>
    <t>783201401</t>
  </si>
  <si>
    <t>Příprava podkladu tesařských konstrukcí před provedením nátěru ometení</t>
  </si>
  <si>
    <t>976423189</t>
  </si>
  <si>
    <t>https://podminky.urs.cz/item/CS_URS_2025_01/783201401</t>
  </si>
  <si>
    <t>783201403</t>
  </si>
  <si>
    <t>Příprava podkladu tesařských konstrukcí před provedením nátěru oprášení</t>
  </si>
  <si>
    <t>38657331</t>
  </si>
  <si>
    <t>https://podminky.urs.cz/item/CS_URS_2025_01/783201403</t>
  </si>
  <si>
    <t>783213021</t>
  </si>
  <si>
    <t>Preventivní napouštěcí nátěr tesařských prvků proti dřevokazným houbám, hmyzu a plísním nezabudovaných do konstrukce dvojnásobný syntetický</t>
  </si>
  <si>
    <t>1529187058</t>
  </si>
  <si>
    <t>https://podminky.urs.cz/item/CS_URS_2025_01/783213021</t>
  </si>
  <si>
    <t>783213101</t>
  </si>
  <si>
    <t>Napouštěcí nátěr tesařských konstrukcí zabudovaných do konstrukce jednonásobný syntetický</t>
  </si>
  <si>
    <t>804348608</t>
  </si>
  <si>
    <t>https://podminky.urs.cz/item/CS_URS_2025_01/783213101</t>
  </si>
  <si>
    <t>789</t>
  </si>
  <si>
    <t>Povrchové úpravy ocelových konstrukcí a technologických zařízení</t>
  </si>
  <si>
    <t>789325210</t>
  </si>
  <si>
    <t>Nátěr ocelových konstrukcí třídy I dvousložkový epoxidový základní, tloušťky do 40 μm</t>
  </si>
  <si>
    <t>-774293204</t>
  </si>
  <si>
    <t>https://podminky.urs.cz/item/CS_URS_2025_01/789325210</t>
  </si>
  <si>
    <t>789325316</t>
  </si>
  <si>
    <t>Nátěr ocelových konstrukcí třídy I dvousložkový polyuretanový mezivrstva, tloušťky do 80 μm</t>
  </si>
  <si>
    <t>-1304257385</t>
  </si>
  <si>
    <t>https://podminky.urs.cz/item/CS_URS_2025_01/789325316</t>
  </si>
  <si>
    <t>789325321</t>
  </si>
  <si>
    <t>Nátěr ocelových konstrukcí třídy I dvousložkový polyuretanový krycí (vrchní), tloušťky do 80 μm</t>
  </si>
  <si>
    <t>-1053741328</t>
  </si>
  <si>
    <t>https://podminky.urs.cz/item/CS_URS_2025_01/789325321</t>
  </si>
  <si>
    <t>C - Přístřešek pro sportovce</t>
  </si>
  <si>
    <t xml:space="preserve">    764 - Konstrukce klempířské</t>
  </si>
  <si>
    <t>122251102</t>
  </si>
  <si>
    <t>Odkopávky a prokopávky nezapažené strojně v hornině třídy těžitelnosti I skupiny 3 přes 20 do 50 m3</t>
  </si>
  <si>
    <t>-877772862</t>
  </si>
  <si>
    <t>https://podminky.urs.cz/item/CS_URS_2025_01/122251102</t>
  </si>
  <si>
    <t>926956494</t>
  </si>
  <si>
    <t>167151101</t>
  </si>
  <si>
    <t>Nakládání, skládání a překládání neulehlého výkopku nebo sypaniny strojně nakládání, množství do 100 m3, z horniny třídy těžitelnosti I, skupiny 1 až 3</t>
  </si>
  <si>
    <t>-959661384</t>
  </si>
  <si>
    <t>https://podminky.urs.cz/item/CS_URS_2025_01/167151101</t>
  </si>
  <si>
    <t>-35268164</t>
  </si>
  <si>
    <t>-696104129</t>
  </si>
  <si>
    <t>733120070</t>
  </si>
  <si>
    <t>24*1,6</t>
  </si>
  <si>
    <t>1863013843</t>
  </si>
  <si>
    <t>38,4*1,1845 'Přepočtené koeficientem množství</t>
  </si>
  <si>
    <t>-1971066946</t>
  </si>
  <si>
    <t>24*0,16</t>
  </si>
  <si>
    <t>-1237595074</t>
  </si>
  <si>
    <t>213141111</t>
  </si>
  <si>
    <t>Zřízení vrstvy z geotextilie filtrační, separační, odvodňovací, ochranné, výztužné nebo protierozní v rovině nebo ve sklonu do 1:5, šířky do 3 m</t>
  </si>
  <si>
    <t>-697539156</t>
  </si>
  <si>
    <t>https://podminky.urs.cz/item/CS_URS_2025_01/213141111</t>
  </si>
  <si>
    <t>-2052900734</t>
  </si>
  <si>
    <t>26*1,1845 'Přepočtené koeficientem množství</t>
  </si>
  <si>
    <t>-1982743877</t>
  </si>
  <si>
    <t>19,5*0,3</t>
  </si>
  <si>
    <t>273313611</t>
  </si>
  <si>
    <t>Základy z betonu prostého desky z betonu kamenem neprokládaného tř. C 16/20</t>
  </si>
  <si>
    <t>927882670</t>
  </si>
  <si>
    <t>https://podminky.urs.cz/item/CS_URS_2025_01/273313611</t>
  </si>
  <si>
    <t>19,5*0,1</t>
  </si>
  <si>
    <t>22,5*0,5*0,1</t>
  </si>
  <si>
    <t>-2130998600</t>
  </si>
  <si>
    <t>1852195021</t>
  </si>
  <si>
    <t>-1766548048</t>
  </si>
  <si>
    <t>274323611</t>
  </si>
  <si>
    <t>Základy z betonu železového (bez výztuže) pasy z betonu pro konstrukce bílých van tř. C 30/37</t>
  </si>
  <si>
    <t>-1380691151</t>
  </si>
  <si>
    <t>https://podminky.urs.cz/item/CS_URS_2025_01/274323611</t>
  </si>
  <si>
    <t>274351121</t>
  </si>
  <si>
    <t>Bednění základů pasů rovné zřízení</t>
  </si>
  <si>
    <t>-1086797715</t>
  </si>
  <si>
    <t>https://podminky.urs.cz/item/CS_URS_2025_01/274351121</t>
  </si>
  <si>
    <t>274351121.R1</t>
  </si>
  <si>
    <t>1094550557</t>
  </si>
  <si>
    <t>274351122</t>
  </si>
  <si>
    <t>Bednění základů pasů rovné odstranění</t>
  </si>
  <si>
    <t>1380427767</t>
  </si>
  <si>
    <t>https://podminky.urs.cz/item/CS_URS_2025_01/274351122</t>
  </si>
  <si>
    <t>-1829417867</t>
  </si>
  <si>
    <t>794829320</t>
  </si>
  <si>
    <t>1973374147</t>
  </si>
  <si>
    <t>-1638804429</t>
  </si>
  <si>
    <t>273361821.R</t>
  </si>
  <si>
    <t>Výztuž železobetonových konstrukcí betonářskou ocelí 10 505 (R)</t>
  </si>
  <si>
    <t>293116726</t>
  </si>
  <si>
    <t>632481212</t>
  </si>
  <si>
    <t>Separační vrstva k oddělení podlahových vrstev z asfaltovaného pásu</t>
  </si>
  <si>
    <t>-1637674892</t>
  </si>
  <si>
    <t>https://podminky.urs.cz/item/CS_URS_2025_01/632481212</t>
  </si>
  <si>
    <t>632481213</t>
  </si>
  <si>
    <t>Separační vrstva k oddělení podlahových vrstev z polyetylénové fólie</t>
  </si>
  <si>
    <t>-1772655020</t>
  </si>
  <si>
    <t>https://podminky.urs.cz/item/CS_URS_2025_01/632481213</t>
  </si>
  <si>
    <t>953961112</t>
  </si>
  <si>
    <t>Kotvy chemické s vyvrtáním otvoru do betonu, železobetonu nebo tvrdého kamene tmel, velikost M 10, hloubka 90 mm</t>
  </si>
  <si>
    <t>1174829060</t>
  </si>
  <si>
    <t>https://podminky.urs.cz/item/CS_URS_2023_02/953961112</t>
  </si>
  <si>
    <t>953965115.R1</t>
  </si>
  <si>
    <t>Kotvy chemické s vyvrtáním otvoru kotevní šrouby pro chemické kotvy, velikost M 10, délka 130 mm</t>
  </si>
  <si>
    <t>-1881778770</t>
  </si>
  <si>
    <t>741391636</t>
  </si>
  <si>
    <t>Izolace proti zemní vlhkosti a beztlakové vodě nopovými fóliemi na ploše svislé S vrstva ochranná, odvětrávací a drenážní výška nopu 8,0 mm, tl. fólie do 0,6 mm</t>
  </si>
  <si>
    <t>-1230373440</t>
  </si>
  <si>
    <t>https://podminky.urs.cz/item/CS_URS_2025_01/711161212</t>
  </si>
  <si>
    <t>-1642341671</t>
  </si>
  <si>
    <t>https://podminky.urs.cz/item/CS_URS_2025_01/711161383</t>
  </si>
  <si>
    <t>711191101</t>
  </si>
  <si>
    <t>Provedení izolace proti zemní vlhkosti hydroizolační stěrkou na ploše vodorovné V jednovrstvá na betonu</t>
  </si>
  <si>
    <t>-1212293310</t>
  </si>
  <si>
    <t>https://podminky.urs.cz/item/CS_URS_2025_01/711191101</t>
  </si>
  <si>
    <t>11163004</t>
  </si>
  <si>
    <t>stěrka hydroizolační asfaltová jednosložková s přídavkem plastů do spodní stavby</t>
  </si>
  <si>
    <t>1915763322</t>
  </si>
  <si>
    <t>26*5,5 'Přepočtené koeficientem množství</t>
  </si>
  <si>
    <t>711192101</t>
  </si>
  <si>
    <t>Provedení izolace proti zemní vlhkosti hydroizolační stěrkou na ploše svislé S jednovrstvá na betonu</t>
  </si>
  <si>
    <t>-1815029158</t>
  </si>
  <si>
    <t>https://podminky.urs.cz/item/CS_URS_2025_01/711192101</t>
  </si>
  <si>
    <t>39+9</t>
  </si>
  <si>
    <t>1470984226</t>
  </si>
  <si>
    <t>48*5,5 'Přepočtené koeficientem množství</t>
  </si>
  <si>
    <t>945095790</t>
  </si>
  <si>
    <t>712463104</t>
  </si>
  <si>
    <t>Provedení povlakové krytiny střech šikmých přes 10° do 30° fólií ostatní činnosti při pokládání hydroizolačních fólií (materiál ve specifikaci) mechanické ukotvení talířovou hmoždinkou do dřevěné konstrukce</t>
  </si>
  <si>
    <t>-643839807</t>
  </si>
  <si>
    <t>https://podminky.urs.cz/item/CS_URS_2025_01/712463104</t>
  </si>
  <si>
    <t>28322013</t>
  </si>
  <si>
    <t>fólie hydroizolační střešní mPVC mechanicky kotvená barevná tl 1,5mm</t>
  </si>
  <si>
    <t>1014246398</t>
  </si>
  <si>
    <t>372852958</t>
  </si>
  <si>
    <t>762332123</t>
  </si>
  <si>
    <t>Montáž vázaných konstrukcí krovů střech pultových, sedlových, valbových, stanových čtvercového nebo obdélníkového půdorysu z řeziva hraněného pomocí ocelových spojek (spojky ve specifikaci) průřezové plochy přes 224 do 288 cm2</t>
  </si>
  <si>
    <t>825043670</t>
  </si>
  <si>
    <t>https://podminky.urs.cz/item/CS_URS_2025_01/762332123</t>
  </si>
  <si>
    <t>60512135</t>
  </si>
  <si>
    <t>hranol stavební řezivo průřezu do 288cm2 do dl 6m</t>
  </si>
  <si>
    <t>-1312682264</t>
  </si>
  <si>
    <t>762332141</t>
  </si>
  <si>
    <t>Montáž vázaných konstrukcí krovů střech pultových, sedlových, valbových, stanových čtvercového nebo obdélníkového půdorysu z řeziva hraněného s použitím ocelových spojek (spojky ve specifikaci) průřezové plochy přes 50 do 120 cm2</t>
  </si>
  <si>
    <t>6896225</t>
  </si>
  <si>
    <t>https://podminky.urs.cz/item/CS_URS_2023_02/762332141</t>
  </si>
  <si>
    <t>60512125</t>
  </si>
  <si>
    <t>hranol stavební řezivo průřezu do 120cm2 do dl 6m</t>
  </si>
  <si>
    <t>1604976220</t>
  </si>
  <si>
    <t>50*0,12*0,16+0,04</t>
  </si>
  <si>
    <t>Tesařské spojky</t>
  </si>
  <si>
    <t>1583504549</t>
  </si>
  <si>
    <t>762341027</t>
  </si>
  <si>
    <t>Bednění střech střech rovných sklonu do 60° s vyřezáním otvorů z dřevoštěpkových desek OSB šroubovaných na krokve na pero a drážku, tloušťky desky 25 mm</t>
  </si>
  <si>
    <t>-1951581731</t>
  </si>
  <si>
    <t>https://podminky.urs.cz/item/CS_URS_2025_01/762341027</t>
  </si>
  <si>
    <t>762841310</t>
  </si>
  <si>
    <t>Montáž podbíjení stropů a střech vodorovných z hoblovaných prken z palubek</t>
  </si>
  <si>
    <t>1198795393</t>
  </si>
  <si>
    <t>https://podminky.urs.cz/item/CS_URS_2025_01/762841310</t>
  </si>
  <si>
    <t>61191176</t>
  </si>
  <si>
    <t>palubky obkladové smrk profil klasický 14x121mm jakost A/B</t>
  </si>
  <si>
    <t>1162419245</t>
  </si>
  <si>
    <t>42*1,08 'Přepočtené koeficientem množství</t>
  </si>
  <si>
    <t>762842131</t>
  </si>
  <si>
    <t>Montáž podbíjení střech šikmých, vnějšího přesahu šířky do 0,8 m (pouze pro prkna přibíjená rovnoběžně s krokvemi) z hoblovaných prken z palubek</t>
  </si>
  <si>
    <t>503055811</t>
  </si>
  <si>
    <t>https://podminky.urs.cz/item/CS_URS_2025_01/762842131</t>
  </si>
  <si>
    <t>226668492</t>
  </si>
  <si>
    <t>-1806988208</t>
  </si>
  <si>
    <t>764</t>
  </si>
  <si>
    <t>Konstrukce klempířské</t>
  </si>
  <si>
    <t>764214603.R1</t>
  </si>
  <si>
    <t>Oplechování horních ploch zdí a nadezdívek (atik) z pozinkovaného plechu s povrchovou úpravou mechanicky kotvené rš 270 mm</t>
  </si>
  <si>
    <t>-288169448</t>
  </si>
  <si>
    <t>764214603.R2</t>
  </si>
  <si>
    <t>Oplechování horních ploch zdí a nadezdívek (atik) z pozinkovaného plechu s povrchovou úpravou mechanicky kotvené rš 260 mm</t>
  </si>
  <si>
    <t>-170051323</t>
  </si>
  <si>
    <t>764214605.R4</t>
  </si>
  <si>
    <t>Oplechování horních ploch zdí a nadezdívek (atik) z pozinkovaného plechu s povrchovou úpravou mechanicky kotvené rš 400 mm</t>
  </si>
  <si>
    <t>-1201659684</t>
  </si>
  <si>
    <t>https://podminky.urs.cz/item/CS_URS_2025_01/764214605.R4</t>
  </si>
  <si>
    <t>764214606.R3</t>
  </si>
  <si>
    <t>Oplechování horních ploch zdí a nadezdívek (atik) z pozinkovaného plechu s povrchovou úpravou mechanicky kotvené rš 470 mm</t>
  </si>
  <si>
    <t>106585477</t>
  </si>
  <si>
    <t>764214606.R4</t>
  </si>
  <si>
    <t>D+M ostatní klempiřské konstrukce</t>
  </si>
  <si>
    <t>2023989477</t>
  </si>
  <si>
    <t>-931513651</t>
  </si>
  <si>
    <t>42*2+50*0,12*2+50*0,16*2</t>
  </si>
  <si>
    <t>27*0,2*2+27*0,12*2+0,72</t>
  </si>
  <si>
    <t>3,5</t>
  </si>
  <si>
    <t>-399107054</t>
  </si>
  <si>
    <t>480131533</t>
  </si>
  <si>
    <t>-63610394</t>
  </si>
  <si>
    <t>57895589</t>
  </si>
  <si>
    <t>Krycí (uzavírací) nátěr betonových stěn jednonásobný syntetický</t>
  </si>
  <si>
    <t>1360455206</t>
  </si>
  <si>
    <t>783917151</t>
  </si>
  <si>
    <t>Krycí (uzavírací) nátěr betonových podlah jednonásobný syntetický</t>
  </si>
  <si>
    <t>-1826564715</t>
  </si>
  <si>
    <t>https://podminky.urs.cz/item/CS_URS_2025_01/783917151</t>
  </si>
  <si>
    <t>D - Hřiště a okolní plocha</t>
  </si>
  <si>
    <t xml:space="preserve">    5 - Komunikace pozemní</t>
  </si>
  <si>
    <t xml:space="preserve">    997 - Přesun sutě</t>
  </si>
  <si>
    <t>113107323</t>
  </si>
  <si>
    <t>Odstranění podkladů nebo krytů strojně plochy jednotlivě do 50 m2 s přemístěním hmot na skládku na vzdálenost do 3 m nebo s naložením na dopravní prostředek z kameniva hrubého drceného, o tl. vrstvy přes 200 do 300 mm</t>
  </si>
  <si>
    <t>1361642267</t>
  </si>
  <si>
    <t>https://podminky.urs.cz/item/CS_URS_2025_01/113107323</t>
  </si>
  <si>
    <t>113107344</t>
  </si>
  <si>
    <t>Odstranění podkladů nebo krytů strojně plochy jednotlivě do 50 m2 s přemístěním hmot na skládku na vzdálenost do 3 m nebo s naložením na dopravní prostředek živičných, o tl. vrstvy přes 150 do 200 mm</t>
  </si>
  <si>
    <t>717001163</t>
  </si>
  <si>
    <t>https://podminky.urs.cz/item/CS_URS_2025_01/113107344</t>
  </si>
  <si>
    <t>121151125</t>
  </si>
  <si>
    <t>Sejmutí ornice strojně při souvislé ploše přes 500 m2, tl. vrstvy přes 250 do 300 mm</t>
  </si>
  <si>
    <t>-721339111</t>
  </si>
  <si>
    <t>https://podminky.urs.cz/item/CS_URS_2025_01/121151125</t>
  </si>
  <si>
    <t>-843902548</t>
  </si>
  <si>
    <t>69321121</t>
  </si>
  <si>
    <t>georohož protierozní</t>
  </si>
  <si>
    <t>382807662</t>
  </si>
  <si>
    <t>50*1,1845 'Přepočtené koeficientem množství</t>
  </si>
  <si>
    <t>R0001</t>
  </si>
  <si>
    <t>kotevní materiál</t>
  </si>
  <si>
    <t>-577121171</t>
  </si>
  <si>
    <t>0,844238075137189*1,1845 'Přepočtené koeficientem množství</t>
  </si>
  <si>
    <t>-1491853973</t>
  </si>
  <si>
    <t xml:space="preserve">Tuhá jednoosá monolitická geomříž, pevnost 68 kN/m; otvor 235/16 mm </t>
  </si>
  <si>
    <t>-1985892499</t>
  </si>
  <si>
    <t>70*1,1845 'Přepočtené koeficientem množství</t>
  </si>
  <si>
    <t>RMAT0003</t>
  </si>
  <si>
    <t>Spojovací tyč z vysokohustotního polyetylenu pro plnohodnotný spoj výztužných jednoosých monolitických geomříží, 1350 x 40 x 6 mm</t>
  </si>
  <si>
    <t>-162665917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</si>
  <si>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</si>
  <si>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</si>
  <si>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954628084</t>
  </si>
  <si>
    <t>https://podminky.urs.cz/item/CS_URS_2025_01/162551108</t>
  </si>
  <si>
    <t>2200*0,3</t>
  </si>
  <si>
    <t>181351115</t>
  </si>
  <si>
    <t>Rozprostření a urovnání ornice v rovině nebo ve svahu sklonu do 1:5 strojně při souvislé ploše přes 500 m2, tl. vrstvy přes 250 do 300 mm</t>
  </si>
  <si>
    <t>-736043280</t>
  </si>
  <si>
    <t>https://podminky.urs.cz/item/CS_URS_2025_01/181351115</t>
  </si>
  <si>
    <t>1174939333</t>
  </si>
  <si>
    <t>167,5*2</t>
  </si>
  <si>
    <t>-1881093631</t>
  </si>
  <si>
    <t>335*1,1845 'Přepočtené koeficientem množství</t>
  </si>
  <si>
    <t>-1172401422</t>
  </si>
  <si>
    <t>167,5*0,25</t>
  </si>
  <si>
    <t>212755216</t>
  </si>
  <si>
    <t>Trativody bez lože z drenážních trubek plastových flexibilních D 160 mm</t>
  </si>
  <si>
    <t>615418093</t>
  </si>
  <si>
    <t>https://podminky.urs.cz/item/CS_URS_2023_02/212755216</t>
  </si>
  <si>
    <t>40,1+38,4+12,5*3+11,5*3+17</t>
  </si>
  <si>
    <t>Komunikace pozemní</t>
  </si>
  <si>
    <t>271532.R03</t>
  </si>
  <si>
    <t>Podsyp pod se zhutněním a urovnáním povrchu z kameniva hrubého, frakce 0 - 32 mm</t>
  </si>
  <si>
    <t>-1940796142</t>
  </si>
  <si>
    <t>(355-201)*0,6*1,5 "hutněný štěrkový podsyp fr. 0-32mm dle potřeby"</t>
  </si>
  <si>
    <t>564201.R1</t>
  </si>
  <si>
    <t>Podklad nebo podsyp ze štěrkopísku ŠP s rozprostřením, vlhčením a zhutněním plochy přes 100 m2, po zhutnění tl. 35 mm</t>
  </si>
  <si>
    <t>-411615303</t>
  </si>
  <si>
    <t>468 "HUTNĚNÝ ŠTĚRKOVÝ PODSYP FR. 0-4 mm"</t>
  </si>
  <si>
    <t>564201111</t>
  </si>
  <si>
    <t>Podklad nebo podsyp ze štěrkopísku ŠP s rozprostřením, vlhčením a zhutněním plochy přes 100 m2, po zhutnění tl. 40 mm</t>
  </si>
  <si>
    <t>550360373</t>
  </si>
  <si>
    <t>https://podminky.urs.cz/item/CS_URS_2025_01/564201111</t>
  </si>
  <si>
    <t>468 "HUTNĚNÝ ŠTĚRKOVÝ PODSYP FR. 4-8 mm"</t>
  </si>
  <si>
    <t>564211111</t>
  </si>
  <si>
    <t>Podklad nebo podsyp ze štěrkopísku ŠP s rozprostřením, vlhčením a zhutněním plochy přes 100 m2, po zhutnění tl. 50 mm</t>
  </si>
  <si>
    <t>1486715108</t>
  </si>
  <si>
    <t>https://podminky.urs.cz/item/CS_URS_2025_01/564211111</t>
  </si>
  <si>
    <t>468 "HUTNĚNÝ ŠTĚRKOVÝ PODSYP FR. 8-16 mm "</t>
  </si>
  <si>
    <t>564811111</t>
  </si>
  <si>
    <t>Podklad ze štěrkodrti ŠD s rozprostřením a zhutněním plochy přes 100 m2, po zhutnění tl. 50 mm</t>
  </si>
  <si>
    <t>1851681905</t>
  </si>
  <si>
    <t>https://podminky.urs.cz/item/CS_URS_2025_01/564811111</t>
  </si>
  <si>
    <t>468 "- HUTNĚNÝ ŠTĚRKOVÝ PODSYP FR. 0-32 mm"</t>
  </si>
  <si>
    <t>564851111</t>
  </si>
  <si>
    <t>Podklad ze štěrkodrti ŠD s rozprostřením a zhutněním plochy přes 100 m2, po zhutnění tl. 150 mm</t>
  </si>
  <si>
    <t>993841168</t>
  </si>
  <si>
    <t>https://podminky.urs.cz/item/CS_URS_2025_01/564851111</t>
  </si>
  <si>
    <t>468 "HUTNĚNÝ ŠTĚRKOVÝ PODSYP FR. 32-63 mm"</t>
  </si>
  <si>
    <t xml:space="preserve">D+M Stabilizační podložka 35 mm </t>
  </si>
  <si>
    <t>-1708337424</t>
  </si>
  <si>
    <t>R00002</t>
  </si>
  <si>
    <t>D+M Umělý povrch z vulkanizovaného termoplastu (TPV)</t>
  </si>
  <si>
    <t>718373067</t>
  </si>
  <si>
    <t>R00003</t>
  </si>
  <si>
    <t>Příplatek k Uměleému povrchi za barevnost (lajnování hřiště)</t>
  </si>
  <si>
    <t>-1843171391</t>
  </si>
  <si>
    <t>919726121</t>
  </si>
  <si>
    <t>Geotextilie netkaná pro ochranu, separaci nebo filtraci měrná hmotnost do 200 g/m2</t>
  </si>
  <si>
    <t>-1552318064</t>
  </si>
  <si>
    <t>https://podminky.urs.cz/item/CS_URS_2025_01/919726121</t>
  </si>
  <si>
    <t>468 "umělý sportovní povrch"</t>
  </si>
  <si>
    <t>201 "původní hřiště"</t>
  </si>
  <si>
    <t>200 "svahy apod.</t>
  </si>
  <si>
    <t>200</t>
  </si>
  <si>
    <t>919735114</t>
  </si>
  <si>
    <t>Řezání stávajícího živičného krytu nebo podkladu hloubky přes 150 do 200 mm</t>
  </si>
  <si>
    <t>436158132</t>
  </si>
  <si>
    <t>https://podminky.urs.cz/item/CS_URS_2025_01/919735114</t>
  </si>
  <si>
    <t>11+20*3</t>
  </si>
  <si>
    <t>R0008</t>
  </si>
  <si>
    <t>Demontáž a likvidace ocelového mostu přes nátok tybníka</t>
  </si>
  <si>
    <t>-2141794270</t>
  </si>
  <si>
    <t>Poznámka k položce:_x000D_
Vč. vyxbourání základů</t>
  </si>
  <si>
    <t>R0009</t>
  </si>
  <si>
    <t>Odstranění a likvidace posezení se stříškou</t>
  </si>
  <si>
    <t>-956597071</t>
  </si>
  <si>
    <t>R00008</t>
  </si>
  <si>
    <t>D+M oplocení hřiště v. 4m</t>
  </si>
  <si>
    <t>1257684977</t>
  </si>
  <si>
    <t xml:space="preserve">Poznámka k položce:_x000D_
kompletní proveden viz. TP-2-186-25_x000D_
_x000D_
Výpis materiálu:_x000D_
TR. ∅ 76/5 mm  - 4800mm		22 ks		925 kg	_x000D_
TR. ∅ 76/12,5 mm - 7000mm		4 ks		549 kg_x000D_
TR. ∅ 76/5 mm - 3300mm		1 ks		29 kg_x000D_
TR. ∅ 42/5 mm - 3000mm		44 ks		603 kg_x000D_
TR. ∅ 42/5 mm - 2120mm		8 ks		78 kg_x000D_
	HMOTNOST CELKEM vč. kotvení a materiálové rezervy 15% :	2 512 kg_x000D_
_x000D_
ATYP VRATA 925 x 2480mm 		                                1 ks		_x000D_
PP SÍŤ 45 x 3 mm					330 m2		_x000D_
NAPÍNACÍ LANO VČ. NAPÍNACÍCH KARABIN		100 m		_x000D_
BASKETBALOVÝ KOŠ VČ. KONSTRUKCE PRO UCHYCENÍ	1 ks		_x000D_
						_x000D_
vč. povrchové úpravy, kotvení_x000D_
</t>
  </si>
  <si>
    <t>R00009</t>
  </si>
  <si>
    <t>D+M oplocení areálu v. 1,5m</t>
  </si>
  <si>
    <t>1369547522</t>
  </si>
  <si>
    <t xml:space="preserve">Poznámka k položce:_x000D_
Kompletní provedení viz. TP-3-219-25_x000D_
Výpis materiálu:_x000D_
DŘEVĚNÝ SLOUPEK ∅ 200mm - 2600mm	80 ks_x000D_
DŘEVĚNÁ VZPĚRA ∅ 150mm - 3000mm		cca 30 ks_x000D_
OCELOVÉ TÁHLO- 3500mm			cca 30 ks_x000D_
OBOROVÉ PLETIVO V. 1550mm		220 m_x000D_
JEDNOKŘÍDLOVÁ BRANKA 1200 x 1550 mm	2 ks_x000D_
DVOUKŘÍDLOVÁ BRANKA 2500 x 1550 mm	1 ks_x000D_
_x000D_
vč. kotvení a povrchové úpravy_x000D_
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</si>
  <si>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</si>
  <si>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</si>
  <si>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</si>
  <si>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</si>
  <si>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-1606751044</t>
  </si>
  <si>
    <t>https://podminky.urs.cz/item/CS_URS_2025_01/997221551</t>
  </si>
  <si>
    <t>997221559</t>
  </si>
  <si>
    <t>Vodorovná doprava suti bez naložení, ale se složením a s hrubým urovnáním Příplatek k ceně za každý další i započatý 1 km přes 1 km</t>
  </si>
  <si>
    <t>-1987324106</t>
  </si>
  <si>
    <t>https://podminky.urs.cz/item/CS_URS_2023_02/997221559</t>
  </si>
  <si>
    <t>42,987*10 'Přepočtené koeficientem množství</t>
  </si>
  <si>
    <t>997221611</t>
  </si>
  <si>
    <t>Nakládání na dopravní prostředky pro vodorovnou dopravu suti</t>
  </si>
  <si>
    <t>-58969811</t>
  </si>
  <si>
    <t>https://podminky.urs.cz/item/CS_URS_2025_01/997221611</t>
  </si>
  <si>
    <t>997221645</t>
  </si>
  <si>
    <t>Poplatek za uložení stavebního odpadu na skládce (skládkovné) asfaltového bez obsahu dehtu zatříděného do Katalogu odpadů pod kódem 17 03 02</t>
  </si>
  <si>
    <t>-391919949</t>
  </si>
  <si>
    <t>https://podminky.urs.cz/item/CS_URS_2025_01/997221645</t>
  </si>
  <si>
    <t>997221655</t>
  </si>
  <si>
    <t>Poplatek za uložení stavebního odpadu na skládce (skládkovné) zeminy a kamení zatříděného do Katalogu odpadů pod kódem 17 05 04</t>
  </si>
  <si>
    <t>-839841919</t>
  </si>
  <si>
    <t>https://podminky.urs.cz/item/CS_URS_2025_01/997221655</t>
  </si>
  <si>
    <t>998231311</t>
  </si>
  <si>
    <t>Přesun hmot pro sadovnické a krajinářské úpravy - strojně dopravní vzdálenost do 5000 m</t>
  </si>
  <si>
    <t>-1870189620</t>
  </si>
  <si>
    <t>https://podminky.urs.cz/item/CS_URS_2023_02/998231311</t>
  </si>
  <si>
    <t>F - Mobiliář</t>
  </si>
  <si>
    <t xml:space="preserve">    R01 - Mobiliář</t>
  </si>
  <si>
    <t>R01</t>
  </si>
  <si>
    <t>D+M betonová/kamenná lavice</t>
  </si>
  <si>
    <t>528919061</t>
  </si>
  <si>
    <t>R00013</t>
  </si>
  <si>
    <t>D+M parková kovová lavice</t>
  </si>
  <si>
    <t>1872539045</t>
  </si>
  <si>
    <t>Poznámka k položce:_x000D_
Vč. kotvení a základové konstrukce</t>
  </si>
  <si>
    <t>R00014</t>
  </si>
  <si>
    <t>D+M Vahadlová dvojhoupačka na pružině</t>
  </si>
  <si>
    <t>-580838862</t>
  </si>
  <si>
    <t>R00015</t>
  </si>
  <si>
    <t>D+M Kolotoč na sezení</t>
  </si>
  <si>
    <t>-656827577</t>
  </si>
  <si>
    <t>R00016</t>
  </si>
  <si>
    <t>D+M Lanový kolotoč</t>
  </si>
  <si>
    <t>-1581145309</t>
  </si>
  <si>
    <t>R00017</t>
  </si>
  <si>
    <t>D+M Trampolína do země</t>
  </si>
  <si>
    <t>1881002503</t>
  </si>
  <si>
    <t>R00018</t>
  </si>
  <si>
    <t>D+M workoutové hřiště</t>
  </si>
  <si>
    <t>2019977523</t>
  </si>
  <si>
    <t>R00019</t>
  </si>
  <si>
    <t>D+M nerezová skluzavka</t>
  </si>
  <si>
    <t>1492766455</t>
  </si>
  <si>
    <t>R00020</t>
  </si>
  <si>
    <t>D+M nerezové sloupky a síť pro víceučelové hřiště</t>
  </si>
  <si>
    <t>2032097779</t>
  </si>
  <si>
    <t>Poznámka k položce:_x000D_
Vč. vyvrtání jámek a zabetonování sloupků</t>
  </si>
  <si>
    <t>R00022</t>
  </si>
  <si>
    <t>D+M designový ocelový odpadkový koš</t>
  </si>
  <si>
    <t>-495492934</t>
  </si>
  <si>
    <t>R00023</t>
  </si>
  <si>
    <t>D+M Stojan na kola</t>
  </si>
  <si>
    <t>-2087923584</t>
  </si>
  <si>
    <t>Poznámka k položce:_x000D_
Vč. kotvení</t>
  </si>
  <si>
    <t>R00024</t>
  </si>
  <si>
    <t>D+M litinový krbový rošt</t>
  </si>
  <si>
    <t>-1730119235</t>
  </si>
  <si>
    <t>R00025</t>
  </si>
  <si>
    <t>D+M Fitness stroj 1</t>
  </si>
  <si>
    <t>-1811372178</t>
  </si>
  <si>
    <t>R00026</t>
  </si>
  <si>
    <t>D+M Fitness stroj 2</t>
  </si>
  <si>
    <t>1547707434</t>
  </si>
  <si>
    <t xml:space="preserve">D.3 - Elektroinstalace </t>
  </si>
  <si>
    <t>Obecní úřad ve Vělopolí</t>
  </si>
  <si>
    <t>Pavlína Chmielová</t>
  </si>
  <si>
    <t>D1 - Rozváděč RS1</t>
  </si>
  <si>
    <t>D2 - Doplnění stávajícího rozváděče VO</t>
  </si>
  <si>
    <t>D3 - Zavlažovací systém</t>
  </si>
  <si>
    <t>M1 - Kabely a příslušenství</t>
  </si>
  <si>
    <t>M2 - Svítidla a příslušenství</t>
  </si>
  <si>
    <t>M5 - Ostatní</t>
  </si>
  <si>
    <t xml:space="preserve">    M4.1 - Výkopy</t>
  </si>
  <si>
    <t>VRN - Vedlejší rozpočtové náklady</t>
  </si>
  <si>
    <t>D1</t>
  </si>
  <si>
    <t>Rozváděč RS1</t>
  </si>
  <si>
    <t>741210003</t>
  </si>
  <si>
    <t>Montáž rozvodnic oceloplechových nebo plastových bez zapojení vodičů běžných, hmotnosti do 100 kg</t>
  </si>
  <si>
    <t>-337214487</t>
  </si>
  <si>
    <t>https://podminky.urs.cz/item/CS_URS_2025_01/741210003</t>
  </si>
  <si>
    <t>ncD2.1</t>
  </si>
  <si>
    <t xml:space="preserve">Kompletní rozvaděč IP44, tř. ochr.II, 144 mod., 950x550x161, zapuštěný v nice, včetně PE a N svorkovnice DIN lišt, přístrojových krytů, dveřního zámku s klíčky   </t>
  </si>
  <si>
    <t>256</t>
  </si>
  <si>
    <t>-493881131</t>
  </si>
  <si>
    <t>3574</t>
  </si>
  <si>
    <t>Popisný štítek - velký</t>
  </si>
  <si>
    <t>-39765796</t>
  </si>
  <si>
    <t>3573</t>
  </si>
  <si>
    <t>Popisný štítek - malý</t>
  </si>
  <si>
    <t>-75735581</t>
  </si>
  <si>
    <t>ncD2.2</t>
  </si>
  <si>
    <t>Schránka, plast, připevnění - samolepící páska, A4</t>
  </si>
  <si>
    <t>733791259</t>
  </si>
  <si>
    <t>P-0230-1</t>
  </si>
  <si>
    <t>Montáž svorkovnice RSA16, RSA35 do 100A</t>
  </si>
  <si>
    <t>-424576980</t>
  </si>
  <si>
    <t>P25-6PE</t>
  </si>
  <si>
    <t>Řádová svornice RSA PE 35</t>
  </si>
  <si>
    <t>1368070041</t>
  </si>
  <si>
    <t>P-0220-1-1</t>
  </si>
  <si>
    <t>Montáž svorkovnice RSA4, RSA6, RSA10 do 60A</t>
  </si>
  <si>
    <t>511867989</t>
  </si>
  <si>
    <t>P23-4-1</t>
  </si>
  <si>
    <t>Řádová svornice vel.10</t>
  </si>
  <si>
    <t>154675009</t>
  </si>
  <si>
    <t>P23-4PE-1</t>
  </si>
  <si>
    <t>Řádová svornice PE vel. 10 A</t>
  </si>
  <si>
    <t>-910657302</t>
  </si>
  <si>
    <t>286210359</t>
  </si>
  <si>
    <t>P23-3-1</t>
  </si>
  <si>
    <t>Řádová svornice RSA 6</t>
  </si>
  <si>
    <t>-625188829</t>
  </si>
  <si>
    <t>P23-3PE -1</t>
  </si>
  <si>
    <t>Řádová svornice RSA PE 6</t>
  </si>
  <si>
    <t>1376615335</t>
  </si>
  <si>
    <t>664982330</t>
  </si>
  <si>
    <t>P23-2-1-1</t>
  </si>
  <si>
    <t>Řádová svornice RSA 2,5 A</t>
  </si>
  <si>
    <t>587067141</t>
  </si>
  <si>
    <t>P23-1PE-1</t>
  </si>
  <si>
    <t>Řádová svornice RSA PE 2,5 A</t>
  </si>
  <si>
    <t>1144537183</t>
  </si>
  <si>
    <t>741320175</t>
  </si>
  <si>
    <t>Montáž jističů se zapojením vodičů třípólových nn do 63 A ve skříni</t>
  </si>
  <si>
    <t>-1835175802</t>
  </si>
  <si>
    <t>https://podminky.urs.cz/item/CS_URS_2025_01/741320175</t>
  </si>
  <si>
    <t>35822181</t>
  </si>
  <si>
    <t>jistič 3-pólový 50 A vypínací charakteristika B vypínací schopnost 10 kA</t>
  </si>
  <si>
    <t>-1722393908</t>
  </si>
  <si>
    <t>35822178</t>
  </si>
  <si>
    <t>jistič 3-pólový 40 A vypínací charakteristika B vypínací schopnost 10 kA</t>
  </si>
  <si>
    <t>180031339</t>
  </si>
  <si>
    <t>741320105</t>
  </si>
  <si>
    <t>Montáž jističů se zapojením vodičů jednopólových nn do 25 A ve skříni</t>
  </si>
  <si>
    <t>262712223</t>
  </si>
  <si>
    <t>https://podminky.urs.cz/item/CS_URS_2025_01/741320105</t>
  </si>
  <si>
    <t>35822105</t>
  </si>
  <si>
    <t>jistič 1-pólový 2 A vypínací charakteristika B vypínací schopnost 10 kA</t>
  </si>
  <si>
    <t>1330527948</t>
  </si>
  <si>
    <t>35822107</t>
  </si>
  <si>
    <t>jistič 1-pólový 6 A vypínací charakteristika B vypínací schopnost 10 kA</t>
  </si>
  <si>
    <t>-1220521588</t>
  </si>
  <si>
    <t>741321003</t>
  </si>
  <si>
    <t>Montáž proudových chráničů se zapojením vodičů dvoupólových nn do 25 A ve skříni</t>
  </si>
  <si>
    <t>545547935</t>
  </si>
  <si>
    <t>https://podminky.urs.cz/item/CS_URS_2025_01/741321003</t>
  </si>
  <si>
    <t>35829011</t>
  </si>
  <si>
    <t>chránič proudový 2 pólový 16A typ B</t>
  </si>
  <si>
    <t>-512591324</t>
  </si>
  <si>
    <t>RE25-470</t>
  </si>
  <si>
    <t>Proudový chránič s nadproudovou ochranou (10kA), typ A, charakteristika C, 10A, 30mA</t>
  </si>
  <si>
    <t>2022695985</t>
  </si>
  <si>
    <t>RE25-471</t>
  </si>
  <si>
    <t>Proudový chránič s nadproudovou ochranou (10kA), typ A, charakteristika C, 16A, 30mA</t>
  </si>
  <si>
    <t>724924882</t>
  </si>
  <si>
    <t>R-F-0231-1</t>
  </si>
  <si>
    <t>Montáž stykače do 25A</t>
  </si>
  <si>
    <t>-451118568</t>
  </si>
  <si>
    <t>RF25-101-3</t>
  </si>
  <si>
    <t xml:space="preserve">Instalační stykač 2-pólový 20 A, 230 V AC, řazení 2+0  </t>
  </si>
  <si>
    <t>-2018589894</t>
  </si>
  <si>
    <t>741322022</t>
  </si>
  <si>
    <t>Montáž přepěťových ochran nn se zapojením vodičů svodiče bleskových proudů - typ 1 čtyřpólových, pro impulsní proud do 100 kA</t>
  </si>
  <si>
    <t>-1347308303</t>
  </si>
  <si>
    <t>https://podminky.urs.cz/item/CS_URS_2025_01/741322022</t>
  </si>
  <si>
    <t>RncD1.10</t>
  </si>
  <si>
    <t>Kombinovaný svodič bleskových proudů a přepětí, vhodné pro 3-fázový systém TN-C, instalace na vstupu do budovy, 75 kA (10/350), 180 kA (8/20)</t>
  </si>
  <si>
    <t>542622366</t>
  </si>
  <si>
    <t>741331033</t>
  </si>
  <si>
    <t>Montáž měřicích přístrojů se zapojením vodičů elektroměru vysílacího</t>
  </si>
  <si>
    <t>-1941116580</t>
  </si>
  <si>
    <t>https://podminky.urs.cz/item/CS_URS_2025_01/741331033</t>
  </si>
  <si>
    <t>RncD1.11</t>
  </si>
  <si>
    <t xml:space="preserve">Jednofázový LoRaWAN elektroměr s ovládáním EU 868MHZ, napájení 220 V, 50 Hz, 0,25-5 A, 1 W,  na DIN lištu </t>
  </si>
  <si>
    <t>1220031054</t>
  </si>
  <si>
    <t>ncD1.6</t>
  </si>
  <si>
    <t xml:space="preserve">Propojovací vodiče </t>
  </si>
  <si>
    <t>kpl</t>
  </si>
  <si>
    <t>690145907</t>
  </si>
  <si>
    <t>D2</t>
  </si>
  <si>
    <t>Doplnění stávajícího rozváděče VO</t>
  </si>
  <si>
    <t>-778942330</t>
  </si>
  <si>
    <t>2035942491</t>
  </si>
  <si>
    <t>75874925</t>
  </si>
  <si>
    <t>1361501024</t>
  </si>
  <si>
    <t>R-omD2.1</t>
  </si>
  <si>
    <t xml:space="preserve">Napojení na stávající ovládání svítidel veřejného osvětlení v okolí parku </t>
  </si>
  <si>
    <t>1179390026</t>
  </si>
  <si>
    <t>D3</t>
  </si>
  <si>
    <t>Zavlažovací systém</t>
  </si>
  <si>
    <t>RinfoD2.1</t>
  </si>
  <si>
    <t xml:space="preserve">Regulátor půdní závlahy včetně půdní kruhové sondy s kabelem, solenoidových ventilů (v šachtici) - SOUČÁST ČÁSTI D5. SADOVÉ ÚPRAVY  </t>
  </si>
  <si>
    <t>978907081</t>
  </si>
  <si>
    <t>infoD2.2</t>
  </si>
  <si>
    <t xml:space="preserve">Čerpadlo (v retenční nádrži) - SOUČÁST ČÁSTI D5. SADOVÉ ÚPRAVY  </t>
  </si>
  <si>
    <t>-383024859</t>
  </si>
  <si>
    <t>J-3010-1</t>
  </si>
  <si>
    <t>Montáž transformátor jednopřevodový jednofázový do 200VA</t>
  </si>
  <si>
    <t>1060288161</t>
  </si>
  <si>
    <t>RncD2.3</t>
  </si>
  <si>
    <t xml:space="preserve">Transformátor na DIN lištu 230 V / 24 V AC, 25 VA pro napájení ovládacích jednotek Hunter PC+/CC+,Pro-C/CC, X-Core a Hunter HC - přesný typ dle výběru zavlažovacího systému   </t>
  </si>
  <si>
    <t>444871947</t>
  </si>
  <si>
    <t>M1</t>
  </si>
  <si>
    <t>Kabely a příslušenství</t>
  </si>
  <si>
    <t>741130005</t>
  </si>
  <si>
    <t>Ukončení vodičů izolovaných s označením a zapojením v rozváděči nebo na přístroji, průřezu žíly do 10 mm2</t>
  </si>
  <si>
    <t>-1088983599</t>
  </si>
  <si>
    <t>https://podminky.urs.cz/item/CS_URS_2025_01/741130005</t>
  </si>
  <si>
    <t>741130001</t>
  </si>
  <si>
    <t>Ukončení vodičů izolovaných s označením a zapojením v rozváděči nebo na přístroji, průřezu žíly do 2,5 mm2</t>
  </si>
  <si>
    <t>352499400</t>
  </si>
  <si>
    <t>https://podminky.urs.cz/item/CS_URS_2025_01/741130001</t>
  </si>
  <si>
    <t>741130003</t>
  </si>
  <si>
    <t>Ukončení vodičů izolovaných s označením a zapojením v rozváděči nebo na přístroji, průřezu žíly do 4 mm2</t>
  </si>
  <si>
    <t>1538650852</t>
  </si>
  <si>
    <t>https://podminky.urs.cz/item/CS_URS_2025_01/741130003</t>
  </si>
  <si>
    <t>741130004</t>
  </si>
  <si>
    <t>Ukončení vodičů izolovaných s označením a zapojením v rozváděči nebo na přístroji, průřezu žíly do 6 mm2</t>
  </si>
  <si>
    <t>-811831525</t>
  </si>
  <si>
    <t>https://podminky.urs.cz/item/CS_URS_2025_01/741130004</t>
  </si>
  <si>
    <t>741122122</t>
  </si>
  <si>
    <t>Montáž kabelů měděných bez ukončení uložených v trubkách zatažených plných kulatých nebo bezhalogenových (např. CYKY) počtu a průřezu žil 3x1,5 až 6 mm2</t>
  </si>
  <si>
    <t>-1933379813</t>
  </si>
  <si>
    <t>https://podminky.urs.cz/item/CS_URS_2025_01/741122122</t>
  </si>
  <si>
    <t>34111036</t>
  </si>
  <si>
    <t>kabel instalační jádro Cu plné izolace PVC plášť PVC 450/750V (CYKY) 3x2,5mm2</t>
  </si>
  <si>
    <t>128</t>
  </si>
  <si>
    <t>-1326061098</t>
  </si>
  <si>
    <t>Poznámka k položce:_x000D_
CYKY, průměr kabelu 9,5mm</t>
  </si>
  <si>
    <t>34111030</t>
  </si>
  <si>
    <t>kabel instalační jádro Cu plné izolace PVC plášť PVC 450/750V (CYKY) 3x1,5mm2</t>
  </si>
  <si>
    <t>-267552645</t>
  </si>
  <si>
    <t>Poznámka k položce:_x000D_
CYKY, průměr kabelu 8,6mm</t>
  </si>
  <si>
    <t>34111042</t>
  </si>
  <si>
    <t>kabel instalační jádro Cu plné izolace PVC plášť PVC 450/750V (CYKY) 3x4mm2</t>
  </si>
  <si>
    <t>991388744</t>
  </si>
  <si>
    <t>34111005</t>
  </si>
  <si>
    <t>kabel instalační jádro Cu plné izolace PVC plášť PVC 450/750V (CYKY) 2x1,5mm2</t>
  </si>
  <si>
    <t>-1851810287</t>
  </si>
  <si>
    <t>741122024</t>
  </si>
  <si>
    <t>Montáž kabelů měděných bez ukončení uložených pod omítku plných kulatých (např. CYKY), počtu a průřezu žil 4x10 mm2</t>
  </si>
  <si>
    <t>268722607</t>
  </si>
  <si>
    <t>https://podminky.urs.cz/item/CS_URS_2025_01/741122024</t>
  </si>
  <si>
    <t>34111076</t>
  </si>
  <si>
    <t>kabel instalační jádro Cu plné izolace PVC plášť PVC 450/750V (CYKY) 4x10mm2</t>
  </si>
  <si>
    <t>1345443275</t>
  </si>
  <si>
    <t>741122032</t>
  </si>
  <si>
    <t>Montáž kabelů měděných bez ukončení uložených pod omítku plných kulatých (např. CYKY), počtu a průřezu žil 5x4 až 6 mm2</t>
  </si>
  <si>
    <t>-1673862227</t>
  </si>
  <si>
    <t>https://podminky.urs.cz/item/CS_URS_2025_01/741122032</t>
  </si>
  <si>
    <t>34111100</t>
  </si>
  <si>
    <t>kabel instalační jádro Cu plné izolace PVC plášť PVC 450/750V (CYKY) 5x6mm2</t>
  </si>
  <si>
    <t>-919790514</t>
  </si>
  <si>
    <t>741110042</t>
  </si>
  <si>
    <t>Montáž trubek elektroinstalačních s nasunutím nebo našroubováním do krabic plastových ohebných, uložených pevně, vnější Ø přes 23 do 35 mm</t>
  </si>
  <si>
    <t>356580245</t>
  </si>
  <si>
    <t>https://podminky.urs.cz/item/CS_URS_2025_01/741110042</t>
  </si>
  <si>
    <t>34571156</t>
  </si>
  <si>
    <t>trubka elektroinstalační ohebná z PH, D 28,4/34,5mm</t>
  </si>
  <si>
    <t>-698860268</t>
  </si>
  <si>
    <t>741110333</t>
  </si>
  <si>
    <t>Montáž trubek ochranných s nasunutím nebo našroubováním do krabic ocelových závitových, uložených pevně, Ø přes 25 do 50 mm</t>
  </si>
  <si>
    <t>719852633</t>
  </si>
  <si>
    <t>https://podminky.urs.cz/item/CS_URS_2025_01/741110333</t>
  </si>
  <si>
    <t>34571123</t>
  </si>
  <si>
    <t>trubka elektroinstalační ocelová lakovaná závitová P21 D 25,7/28,3mm</t>
  </si>
  <si>
    <t>2003359916</t>
  </si>
  <si>
    <t>741410021</t>
  </si>
  <si>
    <t>Montáž uzemňovacího vedení s upevněním, propojením a připojením pomocí svorek v zemi s izolací spojů pásku průřezu do 120 mm2 v městské zástavbě</t>
  </si>
  <si>
    <t>1391979285</t>
  </si>
  <si>
    <t>https://podminky.urs.cz/item/CS_URS_2025_01/741410021</t>
  </si>
  <si>
    <t>35442062</t>
  </si>
  <si>
    <t>pás zemnící 30x4mm FeZn</t>
  </si>
  <si>
    <t>665937506</t>
  </si>
  <si>
    <t>741420022</t>
  </si>
  <si>
    <t>Montáž hromosvodného vedení svorek se 3 a více šrouby</t>
  </si>
  <si>
    <t>85111972</t>
  </si>
  <si>
    <t>https://podminky.urs.cz/item/CS_URS_2025_01/741420022</t>
  </si>
  <si>
    <t>35441986</t>
  </si>
  <si>
    <t>svorka odbočovací a spojovací pro pásek 30x4mm, FeZn</t>
  </si>
  <si>
    <t>-60293900</t>
  </si>
  <si>
    <t>PM</t>
  </si>
  <si>
    <t>Přidružený materiál</t>
  </si>
  <si>
    <t>%</t>
  </si>
  <si>
    <t>1356904530</t>
  </si>
  <si>
    <t>M2</t>
  </si>
  <si>
    <t>Svítidla a příslušenství</t>
  </si>
  <si>
    <t>210204105</t>
  </si>
  <si>
    <t>Montáž výložníků osvětlení dvouramenných sloupových, hmotnosti do 70 kg</t>
  </si>
  <si>
    <t>1499561831</t>
  </si>
  <si>
    <t>https://podminky.urs.cz/item/CS_URS_2025_01/210204105</t>
  </si>
  <si>
    <t>ncM3.10</t>
  </si>
  <si>
    <t xml:space="preserve">Výložník dvojitý pro sloup průměr 76 mm </t>
  </si>
  <si>
    <t>1920046375</t>
  </si>
  <si>
    <t>741373002</t>
  </si>
  <si>
    <t>Montáž svítidel výbojkových se zapojením vodičů průmyslových nebo venkovních na výložník</t>
  </si>
  <si>
    <t>-1231144045</t>
  </si>
  <si>
    <t>https://podminky.urs.cz/item/CS_URS_2025_01/741373002</t>
  </si>
  <si>
    <t>ncM3.3</t>
  </si>
  <si>
    <t xml:space="preserve">LED reflektorové svítidlo  125 W, světelný tok svítidla 12 438 lm, IP66, IK08, 230 V AC </t>
  </si>
  <si>
    <t>-77075888</t>
  </si>
  <si>
    <t>741372131</t>
  </si>
  <si>
    <t>Montáž svítidel s integrovaným zdrojem LED se zapojením vodičů exteriérových samostatných zemních</t>
  </si>
  <si>
    <t>-846574829</t>
  </si>
  <si>
    <t>https://podminky.urs.cz/item/CS_URS_2025_01/741372131</t>
  </si>
  <si>
    <t>ncM3.5</t>
  </si>
  <si>
    <t>LED poziční zemní svítidlo 8 W, 207 - 223 lm, IP67, IK10, optika 180°, 230 V AC</t>
  </si>
  <si>
    <t>467164315</t>
  </si>
  <si>
    <t>1161471791</t>
  </si>
  <si>
    <t>210191515</t>
  </si>
  <si>
    <t xml:space="preserve">Montáž skříní bez zapojení vodičů tenkocementových v pilíři rozpojovacích, typ </t>
  </si>
  <si>
    <t>-93322585</t>
  </si>
  <si>
    <t>https://podminky.urs.cz/item/CS_URS_2025_01/210191515</t>
  </si>
  <si>
    <t>ncM3.8</t>
  </si>
  <si>
    <t>Zásuvková skříň v pílíři, se zásuvkami cca 5x 16 A 230 V AC, 1x 32 A 400 V AC</t>
  </si>
  <si>
    <t>-1577673315</t>
  </si>
  <si>
    <t>R-741372127</t>
  </si>
  <si>
    <t xml:space="preserve">Montáž sloupku zásuvkového se zapojením vodičů, exteriérových </t>
  </si>
  <si>
    <t>927394392</t>
  </si>
  <si>
    <t>741313082</t>
  </si>
  <si>
    <t>Montáž zásuvek domovních se zapojením vodičů šroubové připojení venkovní nebo mokré, provedení 2P + PE</t>
  </si>
  <si>
    <t>-1235007476</t>
  </si>
  <si>
    <t>https://podminky.urs.cz/item/CS_URS_2025_01/741313082</t>
  </si>
  <si>
    <t>RncM2.1</t>
  </si>
  <si>
    <t xml:space="preserve">Zahradní sloupek, nerez ocel, stříbrny, výška  230 mm, 2x zásuvka 16 A 230 V AC, IP 44, s dětskou pojistkou, samouzaviratelné krytky </t>
  </si>
  <si>
    <t>-1968220980</t>
  </si>
  <si>
    <t>-1866832203</t>
  </si>
  <si>
    <t>R.55182750</t>
  </si>
  <si>
    <t xml:space="preserve">Zásuvka jednonásobná s víčkem,230 V AC, 16 A, Al, IP55 </t>
  </si>
  <si>
    <t>-310467288</t>
  </si>
  <si>
    <t>Poznámka k položce:_x000D_
šedá</t>
  </si>
  <si>
    <t>79</t>
  </si>
  <si>
    <t>741372065</t>
  </si>
  <si>
    <t>Montáž svítidel s integrovaným zdrojem LED se zapojením vodičů exteriérových přisazených nástěnných páskových lištových</t>
  </si>
  <si>
    <t>1115015617</t>
  </si>
  <si>
    <t>https://podminky.urs.cz/item/CS_URS_2025_01/741372065</t>
  </si>
  <si>
    <t>80</t>
  </si>
  <si>
    <t>RncM2.2</t>
  </si>
  <si>
    <t>LED pásek 14 W / m, v silikonu, IP 67, DC 24 V, š = 10 mm, 1463lm/m</t>
  </si>
  <si>
    <t>212481201</t>
  </si>
  <si>
    <t>81</t>
  </si>
  <si>
    <t>RncM2.7</t>
  </si>
  <si>
    <t>Vestavný Al profil včetně mlečného difuzoru pro LED pásky do šíře 10 mm</t>
  </si>
  <si>
    <t>1049833983</t>
  </si>
  <si>
    <t>82</t>
  </si>
  <si>
    <t>O-5101-1</t>
  </si>
  <si>
    <t>Montáž zdroj</t>
  </si>
  <si>
    <t>2139293668</t>
  </si>
  <si>
    <t>83</t>
  </si>
  <si>
    <t>RncM2.3</t>
  </si>
  <si>
    <t xml:space="preserve">Napájecí zdroj vhodný pro LED osvětlení, 100 W, vstup  90 - 305 V AC, výstup 24 V, IP67 </t>
  </si>
  <si>
    <t>165269666</t>
  </si>
  <si>
    <t>84</t>
  </si>
  <si>
    <t>RncN2.4</t>
  </si>
  <si>
    <t xml:space="preserve">Napájecí zdroj vhodný pro LED osvětlení, 185 W, vstup  90 - 305 V AC, výstup 24 V, IP67 </t>
  </si>
  <si>
    <t>-1217510653</t>
  </si>
  <si>
    <t>85</t>
  </si>
  <si>
    <t>741210001</t>
  </si>
  <si>
    <t>Montáž rozvodnic oceloplechových nebo plastových bez zapojení vodičů běžných, hmotnosti do 20 kg</t>
  </si>
  <si>
    <t>1242447742</t>
  </si>
  <si>
    <t>https://podminky.urs.cz/item/CS_URS_2025_01/741210001</t>
  </si>
  <si>
    <t>86</t>
  </si>
  <si>
    <t>RncM2.5</t>
  </si>
  <si>
    <t xml:space="preserve">Skříňka pro zdroj - elektroinstalační krabice s víčkem vzhled beton, rozměry 311 x 202 x 87 mm , zapustná do betonu  </t>
  </si>
  <si>
    <t>311890286</t>
  </si>
  <si>
    <t>87</t>
  </si>
  <si>
    <t>RncM2.6</t>
  </si>
  <si>
    <t xml:space="preserve">Skříňka pro zdroj - elektroinstalační krabice s víčkem, 300 x 150 x 170 mm , IP 65, montáž na povrch </t>
  </si>
  <si>
    <t>1933172260</t>
  </si>
  <si>
    <t>88</t>
  </si>
  <si>
    <t>741112065</t>
  </si>
  <si>
    <t>Montáž krabic elektroinstalačních bez napojení na trubky a lišty, demontáže a montáže víčka a přístroje přístrojových zapuštěných plastových kruhových do bednění pro beton litý</t>
  </si>
  <si>
    <t>-905570161</t>
  </si>
  <si>
    <t>https://podminky.urs.cz/item/CS_URS_2025_01/741112065</t>
  </si>
  <si>
    <t>89</t>
  </si>
  <si>
    <t>741112302</t>
  </si>
  <si>
    <t>Montáž krabic pancéřových bez napojení na trubky a lišty a demontáže a montáže víčka rozvodek se zapojením vodičů na svorkovnici plastových čtyřhranných, vel. 167x167 mm</t>
  </si>
  <si>
    <t>-28214469</t>
  </si>
  <si>
    <t>https://podminky.urs.cz/item/CS_URS_2025_01/741112302</t>
  </si>
  <si>
    <t>90</t>
  </si>
  <si>
    <t>RncM2.8</t>
  </si>
  <si>
    <t xml:space="preserve">Elektroinstalační krabice odolná proti povětrnostním vlivům, IP68, včetně svorkovnice vel.4 a zalévací hmoty </t>
  </si>
  <si>
    <t>-1885519993</t>
  </si>
  <si>
    <t>91</t>
  </si>
  <si>
    <t>210021058</t>
  </si>
  <si>
    <t>Montáž příchytek pro kabely dřevěných nebo plastových kovových, průměru přes 74 do 90 mm</t>
  </si>
  <si>
    <t>1100675950</t>
  </si>
  <si>
    <t>https://podminky.urs.cz/item/CS_URS_2025_01/210021058</t>
  </si>
  <si>
    <t>92</t>
  </si>
  <si>
    <t>35432565</t>
  </si>
  <si>
    <t>příchytka kabelová 70-90mm</t>
  </si>
  <si>
    <t>-1004680032</t>
  </si>
  <si>
    <t>93</t>
  </si>
  <si>
    <t>G-2220-1</t>
  </si>
  <si>
    <t>Montáž dvojtlač. ovl. ve skříní</t>
  </si>
  <si>
    <t>1457198198</t>
  </si>
  <si>
    <t>94</t>
  </si>
  <si>
    <t>RncM2.9</t>
  </si>
  <si>
    <t>Prázdná plastová skříň se dvěmi otvory pro přístroje Ø 22, rozměry 106x68x66 mm (VxŠxH), IP 66</t>
  </si>
  <si>
    <t>1156183116</t>
  </si>
  <si>
    <t>95</t>
  </si>
  <si>
    <t>RncM2.10</t>
  </si>
  <si>
    <t>Ovládací hlavice pro tlačítko Ø 22, černá, bílá</t>
  </si>
  <si>
    <t>-1409335751</t>
  </si>
  <si>
    <t>96</t>
  </si>
  <si>
    <t>RncM2.11</t>
  </si>
  <si>
    <t>Spínací jednotka 1NC contact, 1NO contact, šroubové svorky</t>
  </si>
  <si>
    <t>1029120483</t>
  </si>
  <si>
    <t>97</t>
  </si>
  <si>
    <t>RncM2.12</t>
  </si>
  <si>
    <t xml:space="preserve">Spojovací díl pro ovládače  </t>
  </si>
  <si>
    <t>-417090215</t>
  </si>
  <si>
    <t>98</t>
  </si>
  <si>
    <t>1904867441</t>
  </si>
  <si>
    <t>M5</t>
  </si>
  <si>
    <t>Ostatní</t>
  </si>
  <si>
    <t>99</t>
  </si>
  <si>
    <t>infoM5.1</t>
  </si>
  <si>
    <t xml:space="preserve">Otvor pro rozváděč (rozměr rozváděče 950x550x161 mm) - nutná koordinace se stavební části </t>
  </si>
  <si>
    <t>1448779057</t>
  </si>
  <si>
    <t>100</t>
  </si>
  <si>
    <t>infoM5.2</t>
  </si>
  <si>
    <t xml:space="preserve">Otvor pro 3 kusy dvojtlačítkových ovládačů (rozměr 1 ks ovládače 106x68x66 mm) - nutná koordinace se stavební části </t>
  </si>
  <si>
    <t>1879885559</t>
  </si>
  <si>
    <t>101</t>
  </si>
  <si>
    <t>infoM5.3</t>
  </si>
  <si>
    <t xml:space="preserve">Otvor pro skříňky pro zdroje (rozměr 1ks skříňky 311x202x87 mm) - nutná koordinace se stavební části </t>
  </si>
  <si>
    <t>-1656421833</t>
  </si>
  <si>
    <t>102</t>
  </si>
  <si>
    <t>infoM5.4</t>
  </si>
  <si>
    <t xml:space="preserve">Uzamykatelná revizní dvířka pro rozváděč, ovládače - zahrnuto ve Stavební části </t>
  </si>
  <si>
    <t>1734059474</t>
  </si>
  <si>
    <t>103</t>
  </si>
  <si>
    <t>741810003</t>
  </si>
  <si>
    <t>Zkoušky a prohlídky elektrických rozvodů a zařízení celková prohlídka a vyhotovení revizní zprávy pro objem montážních prací přes 500 do 1000 tis. Kč</t>
  </si>
  <si>
    <t>1160247970</t>
  </si>
  <si>
    <t>https://podminky.urs.cz/item/CS_URS_2025_01/741810003</t>
  </si>
  <si>
    <t>104</t>
  </si>
  <si>
    <t>741810011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</si>
  <si>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</si>
  <si>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1917659874</t>
  </si>
  <si>
    <t>https://podminky.urs.cz/item/CS_URS_2025_01/741810011</t>
  </si>
  <si>
    <t>105</t>
  </si>
  <si>
    <t>RncM5.5</t>
  </si>
  <si>
    <t>Dílenská dokumentace elektroinstalace pro altán</t>
  </si>
  <si>
    <t>866156298</t>
  </si>
  <si>
    <t>106</t>
  </si>
  <si>
    <t>741910513</t>
  </si>
  <si>
    <t>Montáž kovových nosných a doplňkových konstrukcí se zhotovením pro upevnění přístrojů a zařízení celkové hmotnosti přes 10 do 50 kg</t>
  </si>
  <si>
    <t>-1501800586</t>
  </si>
  <si>
    <t>https://podminky.urs.cz/item/CS_URS_2025_01/741910513</t>
  </si>
  <si>
    <t>107</t>
  </si>
  <si>
    <t>0223-1-2</t>
  </si>
  <si>
    <t>Ocelová nosná konstrukce do 50kg</t>
  </si>
  <si>
    <t>-1588427199</t>
  </si>
  <si>
    <t>108</t>
  </si>
  <si>
    <t>-1251599021</t>
  </si>
  <si>
    <t>M4.1</t>
  </si>
  <si>
    <t>Výkopy</t>
  </si>
  <si>
    <t>109</t>
  </si>
  <si>
    <t>460010011</t>
  </si>
  <si>
    <t>Vytyčení trasy vedení vzdušného (nadzemního) silového v terénu přehledném nn</t>
  </si>
  <si>
    <t>km</t>
  </si>
  <si>
    <t>-263084352</t>
  </si>
  <si>
    <t>https://podminky.urs.cz/item/CS_URS_2025_01/460010011</t>
  </si>
  <si>
    <t>110</t>
  </si>
  <si>
    <t>460161162</t>
  </si>
  <si>
    <t>Hloubení kabelových rýh ručně včetně urovnání dna s přemístěním výkopku do vzdálenosti 3 m od okraje jámy nebo s naložením na dopravní prostředek šířky 35 cm hloubky 70 cm v hornině třídy těžitelnosti I skupiny 3</t>
  </si>
  <si>
    <t>-1654060216</t>
  </si>
  <si>
    <t>https://podminky.urs.cz/item/CS_URS_2025_01/460161162</t>
  </si>
  <si>
    <t>111</t>
  </si>
  <si>
    <t>460021111</t>
  </si>
  <si>
    <t>Sejmutí ornice ručně včetně rozpojení a odhozu ornice do vzdálenosti 3 m nebo naložení na dopravní prostředek tl. vrstvy do 20 cm</t>
  </si>
  <si>
    <t>1216679060</t>
  </si>
  <si>
    <t>https://podminky.urs.cz/item/CS_URS_2025_01/460021111</t>
  </si>
  <si>
    <t>112</t>
  </si>
  <si>
    <t>460061171</t>
  </si>
  <si>
    <t>Zabezpečení výkopu a objektů výstražná páska včetně dodávky materiálu zřízení a odstranění</t>
  </si>
  <si>
    <t>914076118</t>
  </si>
  <si>
    <t>https://podminky.urs.cz/item/CS_URS_2025_01/460061171</t>
  </si>
  <si>
    <t>113</t>
  </si>
  <si>
    <t>460281111</t>
  </si>
  <si>
    <t>Pažení výkopů příložné plné rýh kabelových, hloubky do 2 m</t>
  </si>
  <si>
    <t>-134865994</t>
  </si>
  <si>
    <t>https://podminky.urs.cz/item/CS_URS_2025_01/460281111</t>
  </si>
  <si>
    <t>114</t>
  </si>
  <si>
    <t>460281121</t>
  </si>
  <si>
    <t>Pažení výkopů odstranění pažení příložného plného rýh kabelových, hloubky do 2 m</t>
  </si>
  <si>
    <t>1572397335</t>
  </si>
  <si>
    <t>https://podminky.urs.cz/item/CS_URS_2025_01/460281121</t>
  </si>
  <si>
    <t>115</t>
  </si>
  <si>
    <t>460661512</t>
  </si>
  <si>
    <t>Kabelové lože z písku včetně podsypu, zhutnění a urovnání povrchu pro kabely nn zakryté plastovou fólií, šířky přes 25 do 50 cm</t>
  </si>
  <si>
    <t>769648789</t>
  </si>
  <si>
    <t>https://podminky.urs.cz/item/CS_URS_2025_01/460661512</t>
  </si>
  <si>
    <t>116</t>
  </si>
  <si>
    <t>460431172</t>
  </si>
  <si>
    <t>Zásyp kabelových rýh ručně s přemístění sypaniny ze vzdálenosti do 10 m, s uložením výkopku ve vrstvách včetně zhutnění a úpravy povrchu šířky 35 cm hloubky 70 cm z horniny třídy těžitelnosti I skupiny 3</t>
  </si>
  <si>
    <t>1717081346</t>
  </si>
  <si>
    <t>https://podminky.urs.cz/item/CS_URS_2025_01/460431172</t>
  </si>
  <si>
    <t>117</t>
  </si>
  <si>
    <t>460551111</t>
  </si>
  <si>
    <t>Rozprostření a urovnání ornice ručně včetně přemístění hromad nebo dočasných skládek na místo spotřeby ze vzdálenosti do 3 m při souvislé ploše, tl. vrstvy do 20 cm</t>
  </si>
  <si>
    <t>-750556973</t>
  </si>
  <si>
    <t>https://podminky.urs.cz/item/CS_URS_2025_01/460551111</t>
  </si>
  <si>
    <t>118</t>
  </si>
  <si>
    <t>460581111</t>
  </si>
  <si>
    <t>Úprava terénu položení drnu, včetně zalití vodou na rovině</t>
  </si>
  <si>
    <t>-1377225217</t>
  </si>
  <si>
    <t>https://podminky.urs.cz/item/CS_URS_2025_01/460581111</t>
  </si>
  <si>
    <t>119</t>
  </si>
  <si>
    <t>741110313</t>
  </si>
  <si>
    <t>Montáž trubek ochranných s nasunutím nebo našroubováním do krabic plastových tuhých, uložených volně, vnitřní Ø přes 90 do 133 mm</t>
  </si>
  <si>
    <t>1794324256</t>
  </si>
  <si>
    <t>https://podminky.urs.cz/item/CS_URS_2025_01/741110313</t>
  </si>
  <si>
    <t>120</t>
  </si>
  <si>
    <t>34571357</t>
  </si>
  <si>
    <t>trubka elektroinstalační ohebná dvouplášťová korugovaná HDPE (chránička) D 108/125mm</t>
  </si>
  <si>
    <t>1543943940</t>
  </si>
  <si>
    <t>121</t>
  </si>
  <si>
    <t>741110312</t>
  </si>
  <si>
    <t>Montáž trubek ochranných s nasunutím nebo našroubováním do krabic plastových tuhých, uložených volně, vnitřní Ø přes 40 do 90 mm</t>
  </si>
  <si>
    <t>-1315303946</t>
  </si>
  <si>
    <t>https://podminky.urs.cz/item/CS_URS_2025_01/741110312</t>
  </si>
  <si>
    <t>122</t>
  </si>
  <si>
    <t>34571362</t>
  </si>
  <si>
    <t>trubka elektroinstalační HDPE tuhá dvouplášťová korugovaná D 52/63mm</t>
  </si>
  <si>
    <t>273012702</t>
  </si>
  <si>
    <t>123</t>
  </si>
  <si>
    <t>241554662</t>
  </si>
  <si>
    <t>124</t>
  </si>
  <si>
    <t>030001000</t>
  </si>
  <si>
    <t>Zařízení staveniště</t>
  </si>
  <si>
    <t>…</t>
  </si>
  <si>
    <t>1024</t>
  </si>
  <si>
    <t>1965286907</t>
  </si>
  <si>
    <t>125</t>
  </si>
  <si>
    <t>065002000</t>
  </si>
  <si>
    <t>Mimostaveništní doprava materiálů</t>
  </si>
  <si>
    <t>814959781</t>
  </si>
  <si>
    <t>126</t>
  </si>
  <si>
    <t>070001000</t>
  </si>
  <si>
    <t>Provozní vlivy</t>
  </si>
  <si>
    <t>-894754624</t>
  </si>
  <si>
    <t>127</t>
  </si>
  <si>
    <t>...</t>
  </si>
  <si>
    <t>-46554393</t>
  </si>
  <si>
    <t>Poznámka k položce:_x000D_
Poznámka k položce: Jedná se o přesun materiálu z první skládky na staveništi do prostoru technologické manipulace.</t>
  </si>
  <si>
    <t>D.4 - Odvodnění</t>
  </si>
  <si>
    <t>Obec Vělopolí</t>
  </si>
  <si>
    <t>TŘINECKÁ PROJEKCE, a.s.</t>
  </si>
  <si>
    <t>Jan Jastrzemski</t>
  </si>
  <si>
    <t xml:space="preserve">    8 - Trubní vedení</t>
  </si>
  <si>
    <t>M - Práce a dodávky M</t>
  </si>
  <si>
    <t xml:space="preserve">    21-M - Elektromontáže</t>
  </si>
  <si>
    <t xml:space="preserve">    46-M - Zemní práce při extr.mont.pracích</t>
  </si>
  <si>
    <t>131351103</t>
  </si>
  <si>
    <t>Hloubení nezapažených jam a zářezů strojně s urovnáním dna do předepsaného profilu a spádu v hornině třídy těžitelnosti II skupiny 4 přes 50 do 100 m3</t>
  </si>
  <si>
    <t>655615806</t>
  </si>
  <si>
    <t>https://podminky.urs.cz/item/CS_URS_2025_01/131351103</t>
  </si>
  <si>
    <t xml:space="preserve">28*2,995 </t>
  </si>
  <si>
    <t>132351102</t>
  </si>
  <si>
    <t>Hloubení nezapažených rýh šířky do 800 mm strojně s urovnáním dna do předepsaného profilu a spádu v hornině třídy těžitelnosti II skupiny 4 přes 20 do 50 m3</t>
  </si>
  <si>
    <t>1881442357</t>
  </si>
  <si>
    <t>https://podminky.urs.cz/item/CS_URS_2025_01/132351102</t>
  </si>
  <si>
    <t>2,82*0,8*0,45</t>
  </si>
  <si>
    <t>6,75*0,8*0,925</t>
  </si>
  <si>
    <t>6,45*0,8*1,2</t>
  </si>
  <si>
    <t>6,2*0,8*1,4</t>
  </si>
  <si>
    <t>5,4*0,8*1,1</t>
  </si>
  <si>
    <t>17,7*0,8*1,27</t>
  </si>
  <si>
    <t>132354102</t>
  </si>
  <si>
    <t>Hloubení zapažených rýh šířky do 800 mm strojně s urovnáním dna do předepsaného profilu a spádu v hornině třídy těžitelnosti II skupiny 4 přes 20 do 50 m3</t>
  </si>
  <si>
    <t>-1428022690</t>
  </si>
  <si>
    <t>https://podminky.urs.cz/item/CS_URS_2025_01/132354102</t>
  </si>
  <si>
    <t>5*0,8*1,66</t>
  </si>
  <si>
    <t>18,95*0,8*2</t>
  </si>
  <si>
    <t>3,3*0,8*1,9</t>
  </si>
  <si>
    <t>4,2*0,8*1,7</t>
  </si>
  <si>
    <t>151102101</t>
  </si>
  <si>
    <t>Zřízení pažení a rozepření stěn rýh při překopech inženýrských sítí plochy do 20 m2 pro jakoukoliv mezerovitost příložné, hloubky do 2 m</t>
  </si>
  <si>
    <t>-2024655870</t>
  </si>
  <si>
    <t>https://podminky.urs.cz/item/CS_URS_2025_01/151102101</t>
  </si>
  <si>
    <t>5*2*1,66</t>
  </si>
  <si>
    <t>18,95*2*2</t>
  </si>
  <si>
    <t>3,3*2*1,9</t>
  </si>
  <si>
    <t>4,2*2*1,7</t>
  </si>
  <si>
    <t>151102111</t>
  </si>
  <si>
    <t>Odstranění pažení a rozepření stěn rýh při překopech inženýrských sítí plochy do 20 m2 s uložením materiálu na vzdálenost do 3 m od kraje výkopu příložné, hloubky do 2 m</t>
  </si>
  <si>
    <t>639804545</t>
  </si>
  <si>
    <t>https://podminky.urs.cz/item/CS_URS_2025_01/151102111</t>
  </si>
  <si>
    <t>162351123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</si>
  <si>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</si>
  <si>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1872470848</t>
  </si>
  <si>
    <t>https://podminky.urs.cz/item/CS_URS_2025_01/162351123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</si>
  <si>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</si>
  <si>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</si>
  <si>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1113331704</t>
  </si>
  <si>
    <t>https://podminky.urs.cz/item/CS_URS_2025_01/162751137</t>
  </si>
  <si>
    <t>167151112</t>
  </si>
  <si>
    <t>Nakládání, skládání a překládání neulehlého výkopku nebo sypaniny strojně nakládání, množství přes 100 m3, z hornin třídy těžitelnosti II, skupiny 4 a 5</t>
  </si>
  <si>
    <t>-952730206</t>
  </si>
  <si>
    <t>https://podminky.urs.cz/item/CS_URS_2025_01/167151112</t>
  </si>
  <si>
    <t>171201231</t>
  </si>
  <si>
    <t>Poplatek za uložení stavebního odpadu na recyklační skládce (skládkovné) zeminy a kamení zatříděného do Katalogu odpadů pod kódem 17 05 04</t>
  </si>
  <si>
    <t>-1162447259</t>
  </si>
  <si>
    <t>https://podminky.urs.cz/item/CS_URS_2025_01/171201231</t>
  </si>
  <si>
    <t>171251201</t>
  </si>
  <si>
    <t>Uložení sypaniny na skládky nebo meziskládky bez hutnění s upravením uložené sypaniny do předepsaného tvaru</t>
  </si>
  <si>
    <t>-1147181209</t>
  </si>
  <si>
    <t>https://podminky.urs.cz/item/CS_URS_2025_01/171251201</t>
  </si>
  <si>
    <t>155005988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</si>
  <si>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</si>
  <si>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</si>
  <si>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305524283</t>
  </si>
  <si>
    <t>https://podminky.urs.cz/item/CS_URS_2025_01/175111101</t>
  </si>
  <si>
    <t>20*0,46*0,8+60*0,5*0,8+5*0,332*0,8</t>
  </si>
  <si>
    <t>58337303</t>
  </si>
  <si>
    <t>štěrkopísek frakce 0/8</t>
  </si>
  <si>
    <t>710076020</t>
  </si>
  <si>
    <t>32,688*1,45 "Přepočtené koeficientem množství</t>
  </si>
  <si>
    <t>2715322.R2</t>
  </si>
  <si>
    <t>Zásyp rýh a jám se zhutněním a urovnáním povrchu z kameniva hrubého, frakce 16 - 32 mm</t>
  </si>
  <si>
    <t>1841310751</t>
  </si>
  <si>
    <t>15*0,8*1,1 "zásyp potrubí pod hřištěm"</t>
  </si>
  <si>
    <t>271532212.R</t>
  </si>
  <si>
    <t>Podsyp pod základové konstrukce se zhutněním a urovnáním povrchu z kameniva hrubého, frakce 0 - 32 mm</t>
  </si>
  <si>
    <t>-975207403</t>
  </si>
  <si>
    <t>17,2*0,2 "podsyp akumulačka"</t>
  </si>
  <si>
    <t>273321511</t>
  </si>
  <si>
    <t>Základy z betonu železového (bez výztuže) desky z betonu bez zvláštních nároků na prostředí tř. C 25/30</t>
  </si>
  <si>
    <t>1468454871</t>
  </si>
  <si>
    <t>https://podminky.urs.cz/item/CS_URS_2025_01/273321511</t>
  </si>
  <si>
    <t>17,2*0,15 "deska pro akumulačku"</t>
  </si>
  <si>
    <t>2026186211</t>
  </si>
  <si>
    <t>18,6*0,15</t>
  </si>
  <si>
    <t>1761928575</t>
  </si>
  <si>
    <t>-38500666</t>
  </si>
  <si>
    <t>17,2*2*7,9*1,2*0,001</t>
  </si>
  <si>
    <t>465513156</t>
  </si>
  <si>
    <t>Dlažba svahu u mostních opěr z upraveného lomového žulového kamene s vyspárováním maltou MC 25, šíře spáry 15 mm do betonového lože C 25/30 tloušťky 200 mm, plochy do 10 m2</t>
  </si>
  <si>
    <t>675325297</t>
  </si>
  <si>
    <t>https://podminky.urs.cz/item/CS_URS_2025_01/465513156</t>
  </si>
  <si>
    <t>3 "Vyústní objekt-lomový kámen do bet. lože "</t>
  </si>
  <si>
    <t>Trubní vedení</t>
  </si>
  <si>
    <t>451573111</t>
  </si>
  <si>
    <t>Lože pod potrubí, stoky a drobné objekty v otevřeném výkopu z písku a štěrkopísku do 63 mm</t>
  </si>
  <si>
    <t>-989569945</t>
  </si>
  <si>
    <t>https://podminky.urs.cz/item/CS_URS_2025_01/451573111</t>
  </si>
  <si>
    <t>Poznámka k položce:_x000D_
Poznámka k položce: Lóže + obsyp</t>
  </si>
  <si>
    <t>(20+60+5)*0,8*0,1</t>
  </si>
  <si>
    <t>871184201.R</t>
  </si>
  <si>
    <t>Montáž kanalizačního potrubí z plastů z polyetylenu PE 100 svařovaných na tupo v otevřeném výkopu ve sklonu do 20 % SDR 17/PN10 D 32 mm</t>
  </si>
  <si>
    <t>-913242280</t>
  </si>
  <si>
    <t>Poznámka k položce:_x000D_
Poznámka k položce: Tlaková kanalizace</t>
  </si>
  <si>
    <t>plastové potrubí PE100 SDR17 32mm</t>
  </si>
  <si>
    <t>672820562</t>
  </si>
  <si>
    <t>5*1,015 "Přepočtené koeficientem množství</t>
  </si>
  <si>
    <t>871310310</t>
  </si>
  <si>
    <t>Montáž kanalizačního potrubí z polypropylenu PP hladkého plnostěnného SN 10 DN 150</t>
  </si>
  <si>
    <t>-628047337</t>
  </si>
  <si>
    <t>https://podminky.urs.cz/item/CS_URS_2025_01/871310310</t>
  </si>
  <si>
    <t>28611196</t>
  </si>
  <si>
    <t>trubka kanalizační PP plnostěnná jednovrstvá DN 160x1000mm SN10</t>
  </si>
  <si>
    <t>-130507734</t>
  </si>
  <si>
    <t>20*1,015 "Přepočtené koeficientem množství</t>
  </si>
  <si>
    <t>871350310</t>
  </si>
  <si>
    <t>Montáž kanalizačního potrubí z polypropylenu PP hladkého plnostěnného SN 10 DN 200</t>
  </si>
  <si>
    <t>34866234</t>
  </si>
  <si>
    <t>https://podminky.urs.cz/item/CS_URS_2025_01/871350310</t>
  </si>
  <si>
    <t>28611202</t>
  </si>
  <si>
    <t>trubka kanalizační PP plnostěnná jednovrstvá DN 200x6000mm SN10</t>
  </si>
  <si>
    <t>398845666</t>
  </si>
  <si>
    <t>60*1,015 "Přepočtené koeficientem množství</t>
  </si>
  <si>
    <t>877161212</t>
  </si>
  <si>
    <t>Montáž tvarovek na vodovodním plastovém potrubí z polyetylenu PE 100 svařovaných na tupo SDR 11/PN16 kolen 90° d 32</t>
  </si>
  <si>
    <t>-1375467102</t>
  </si>
  <si>
    <t>https://podminky.urs.cz/item/CS_URS_2025_01/877161212</t>
  </si>
  <si>
    <t>28614236</t>
  </si>
  <si>
    <t>koleno 15° SDR11 PE 100 PN16 D 90mm</t>
  </si>
  <si>
    <t>174151128</t>
  </si>
  <si>
    <t>877161213</t>
  </si>
  <si>
    <t>Montáž tvarovek na vodovodním plastovém potrubí z polyetylenu PE 100 svařovaných na tupo SDR 11/PN16 T-kusů d 32</t>
  </si>
  <si>
    <t>346767235</t>
  </si>
  <si>
    <t>https://podminky.urs.cz/item/CS_URS_2025_01/877161213</t>
  </si>
  <si>
    <t>28615172</t>
  </si>
  <si>
    <t>T-kus SDR11 PE 100 d 32mm</t>
  </si>
  <si>
    <t>-1097696856</t>
  </si>
  <si>
    <t>877310310</t>
  </si>
  <si>
    <t>Montáž tvarovek na kanalizačním plastovém potrubí z PP nebo PVC-U hladkého plnostěnného kolen, víček nebo hrdlových uzávěrů DN 150</t>
  </si>
  <si>
    <t>-388913798</t>
  </si>
  <si>
    <t>https://podminky.urs.cz/item/CS_URS_2025_01/877310310</t>
  </si>
  <si>
    <t>28611890</t>
  </si>
  <si>
    <t>koleno kanalizační PP KG SN10 160x15°</t>
  </si>
  <si>
    <t>-1509444956</t>
  </si>
  <si>
    <t>877310330</t>
  </si>
  <si>
    <t>Montáž tvarovek na kanalizačním plastovém potrubí z PP nebo PVC-U hladkého plnostěnného spojek nebo redukcí DN 150</t>
  </si>
  <si>
    <t>-137081456</t>
  </si>
  <si>
    <t>https://podminky.urs.cz/item/CS_URS_2025_01/877310330</t>
  </si>
  <si>
    <t>28611934</t>
  </si>
  <si>
    <t>redukce kanalizační plastová nesouosá KG 150/100</t>
  </si>
  <si>
    <t>1787397793</t>
  </si>
  <si>
    <t>877350330</t>
  </si>
  <si>
    <t>Montáž tvarovek na kanalizačním plastovém potrubí z PP nebo PVC-U hladkého plnostěnného spojek nebo redukcí DN 200</t>
  </si>
  <si>
    <t>1598878346</t>
  </si>
  <si>
    <t>https://podminky.urs.cz/item/CS_URS_2025_01/877350330</t>
  </si>
  <si>
    <t>28611938</t>
  </si>
  <si>
    <t>redukce kanalizační plastová nesouosá KG 200/150</t>
  </si>
  <si>
    <t>-198627805</t>
  </si>
  <si>
    <t>892351111</t>
  </si>
  <si>
    <t>Tlakové zkoušky vodou na potrubí DN 150 nebo 200</t>
  </si>
  <si>
    <t>-177797143</t>
  </si>
  <si>
    <t>https://podminky.urs.cz/item/CS_URS_2025_01/892351111</t>
  </si>
  <si>
    <t>20+60</t>
  </si>
  <si>
    <t>894812201</t>
  </si>
  <si>
    <t>Revizní a čistící šachta z polypropylenu PP pro hladké trouby DN 425 šachtové dno (DN šachty / DN trubního vedení) DN 425/150 průtočné</t>
  </si>
  <si>
    <t>-369957295</t>
  </si>
  <si>
    <t>https://podminky.urs.cz/item/CS_URS_2025_01/894812201</t>
  </si>
  <si>
    <t>894812202</t>
  </si>
  <si>
    <t>Revizní a čistící šachta z polypropylenu PP pro hladké trouby DN 425 šachtové dno (DN šachty / DN trubního vedení) DN 425/150 průtočné 30°,60°,90°</t>
  </si>
  <si>
    <t>-2088640283</t>
  </si>
  <si>
    <t>https://podminky.urs.cz/item/CS_URS_2025_01/894812202</t>
  </si>
  <si>
    <t>894812203</t>
  </si>
  <si>
    <t>Revizní a čistící šachta z polypropylenu PP pro hladké trouby DN 425 šachtové dno (DN šachty / DN trubního vedení) DN 425/150 s přítokem tvaru T</t>
  </si>
  <si>
    <t>-1663364936</t>
  </si>
  <si>
    <t>https://podminky.urs.cz/item/CS_URS_2025_01/894812203</t>
  </si>
  <si>
    <t>894812204</t>
  </si>
  <si>
    <t>Revizní a čistící šachta z polypropylenu PP pro hladké trouby DN 425 šachtové dno (DN šachty / DN trubního vedení) DN 425/150 sběrné tvaru X</t>
  </si>
  <si>
    <t>-2147194166</t>
  </si>
  <si>
    <t>https://podminky.urs.cz/item/CS_URS_2025_01/894812204</t>
  </si>
  <si>
    <t>894812231</t>
  </si>
  <si>
    <t>Revizní a čistící šachta z polypropylenu PP pro hladké trouby DN 425 roura šachtová korugovaná bez hrdla, světlé hloubky 1500 mm</t>
  </si>
  <si>
    <t>-1518728841</t>
  </si>
  <si>
    <t>https://podminky.urs.cz/item/CS_URS_2025_01/894812231</t>
  </si>
  <si>
    <t>894812241</t>
  </si>
  <si>
    <t>Revizní a čistící šachta z polypropylenu PP pro hladké trouby DN 425 roura šachtová korugovaná teleskopická (včetně těsnění) 375 mm</t>
  </si>
  <si>
    <t>383357470</t>
  </si>
  <si>
    <t>https://podminky.urs.cz/item/CS_URS_2025_01/894812241</t>
  </si>
  <si>
    <t>894812262</t>
  </si>
  <si>
    <t>Revizní a čistící šachta z polypropylenu PP pro hladké trouby DN 425 poklop litinový (pro třídu zatížení) plný do teleskopické trubky (D400)</t>
  </si>
  <si>
    <t>-243310926</t>
  </si>
  <si>
    <t>https://podminky.urs.cz/item/CS_URS_2025_01/894812262</t>
  </si>
  <si>
    <t>733390.R01</t>
  </si>
  <si>
    <t>Vložky těsnicí pro potrubí do prostupových vývrtů nebo pažnic DN 250, průměru potrubí d 197-202</t>
  </si>
  <si>
    <t>1659475754</t>
  </si>
  <si>
    <t>899722112</t>
  </si>
  <si>
    <t>Krytí potrubí z plastů výstražnou fólií z PVC šířky přes 20 do 25 cm</t>
  </si>
  <si>
    <t>-505537501</t>
  </si>
  <si>
    <t>https://podminky.urs.cz/item/CS_URS_2025_01/899722112</t>
  </si>
  <si>
    <t>20+60+5</t>
  </si>
  <si>
    <t>R0000030</t>
  </si>
  <si>
    <t>D+M přechod drenážní potrubí DN150 na potrubí PVC-KG DN 160</t>
  </si>
  <si>
    <t>458507273</t>
  </si>
  <si>
    <t>D+M akumulační nádrž + instalační šachta</t>
  </si>
  <si>
    <t>241142258</t>
  </si>
  <si>
    <t>Poznámka k položce:_x000D_
Poznámka k položce: akumulační nádrž 2,3m x 3,8m x 2,22m, vč. kónusu/zákrytové desky, skruže, poklopu D400  instalační šachta 1,6m x 1,9m x 2,19m vč. kónusu/zákrytové desky, skruže, poklopu D400</t>
  </si>
  <si>
    <t>R000032</t>
  </si>
  <si>
    <t>D+M Spojka gumová redukovaná Ø110/32</t>
  </si>
  <si>
    <t>-512812570</t>
  </si>
  <si>
    <t>R000033</t>
  </si>
  <si>
    <t>D+M PE kulový ventil 25 mm</t>
  </si>
  <si>
    <t>1904314999</t>
  </si>
  <si>
    <t>733390421</t>
  </si>
  <si>
    <t>Vložky těsnicí pro potrubí do prostupových vývrtů nebo pažnic DN 100, průměru potrubí d 32</t>
  </si>
  <si>
    <t>-508961852</t>
  </si>
  <si>
    <t>https://podminky.urs.cz/item/CS_URS_2025_01/733390421</t>
  </si>
  <si>
    <t>977151118</t>
  </si>
  <si>
    <t>Jádrové vrty diamantovými korunkami do stavebních materiálů (železobetonu, betonu, cihel, obkladů, dlažeb, kamene) průměru přes 90 do 100 mm</t>
  </si>
  <si>
    <t>522500441</t>
  </si>
  <si>
    <t>https://podminky.urs.cz/item/CS_URS_2025_01/977151118</t>
  </si>
  <si>
    <t>0,2*4</t>
  </si>
  <si>
    <t>977151123</t>
  </si>
  <si>
    <t>Jádrové vrty diamantovými korunkami do stavebních materiálů (železobetonu, betonu, cihel, obkladů, dlažeb, kamene) průměru přes 130 do 150 mm</t>
  </si>
  <si>
    <t>1999070317</t>
  </si>
  <si>
    <t>https://podminky.urs.cz/item/CS_URS_2025_01/977151123</t>
  </si>
  <si>
    <t>0,2*3</t>
  </si>
  <si>
    <t>977151127</t>
  </si>
  <si>
    <t>Jádrové vrty diamantovými korunkami do stavebních materiálů (železobetonu, betonu, cihel, obkladů, dlažeb, kamene) průměru přes 225 do 250 mm</t>
  </si>
  <si>
    <t>-1526623646</t>
  </si>
  <si>
    <t>https://podminky.urs.cz/item/CS_URS_2025_01/977151127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</si>
  <si>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</si>
  <si>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</si>
  <si>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788225817</t>
  </si>
  <si>
    <t>https://podminky.urs.cz/item/CS_URS_2025_01/998276101</t>
  </si>
  <si>
    <t>Práce a dodávky M</t>
  </si>
  <si>
    <t>21-M</t>
  </si>
  <si>
    <t>Elektromontáže</t>
  </si>
  <si>
    <t>210103032</t>
  </si>
  <si>
    <t>Montáž vložky těsnicí pro chráničku nebo kabel do prostupových vývrtů nebo pažnic DN 150, průměru trubky nebo kabelu d 110</t>
  </si>
  <si>
    <t>302641328</t>
  </si>
  <si>
    <t>https://podminky.urs.cz/item/CS_URS_2025_01/210103032</t>
  </si>
  <si>
    <t>48487022</t>
  </si>
  <si>
    <t>vložka těsnící nedělená, pažnice/vývrt DN 150, potrubí d 110</t>
  </si>
  <si>
    <t>-360487029</t>
  </si>
  <si>
    <t>46-M</t>
  </si>
  <si>
    <t>Zemní práce při extr.mont.pracích</t>
  </si>
  <si>
    <t>460791214</t>
  </si>
  <si>
    <t>Montáž trubek ochranných uložených volně do rýhy plastových ohebných, vnitřního průměru přes 90 do 110 mm</t>
  </si>
  <si>
    <t>1970469861</t>
  </si>
  <si>
    <t>https://podminky.urs.cz/item/CS_URS_2025_01/460791214</t>
  </si>
  <si>
    <t>-445223859</t>
  </si>
  <si>
    <t>15*1,05 "Přepočtené koeficientem množství</t>
  </si>
  <si>
    <t>D.5 - Sadové úpravy</t>
  </si>
  <si>
    <t xml:space="preserve">D1 -  1. Kácení a ošetření dřevin, odstranění pařezů </t>
  </si>
  <si>
    <t xml:space="preserve">D2 -  2. Založení záhonu, výsadba trvalek a keřů </t>
  </si>
  <si>
    <t>D3 - 3. Výsadba stromů</t>
  </si>
  <si>
    <t xml:space="preserve">D4 -  4. Trávník </t>
  </si>
  <si>
    <t>D5 - 5. Polointenzivní střecha</t>
  </si>
  <si>
    <t xml:space="preserve">D8 -  6. Extenzivní střecha </t>
  </si>
  <si>
    <t xml:space="preserve">D10 -  8. Závlahový systém </t>
  </si>
  <si>
    <t>D10r - Vrbový tunel</t>
  </si>
  <si>
    <t xml:space="preserve">D13 -  12. Mlátový chodník </t>
  </si>
  <si>
    <t xml:space="preserve"> 1. Kácení a ošetření dřevin, odstranění pařezů </t>
  </si>
  <si>
    <t>112151111</t>
  </si>
  <si>
    <t>Směrové kácení stromů s rozřezáním a odvětvením D kmene přes 100 do 200 mm</t>
  </si>
  <si>
    <t>ks</t>
  </si>
  <si>
    <t>112151112</t>
  </si>
  <si>
    <t>Směrové kácení stromů s rozřezáním a odvětvením D kmene přes 200 do 300 mm</t>
  </si>
  <si>
    <t>112151113</t>
  </si>
  <si>
    <t>Směrové kácení stromů s rozřezáním a odvětvením D kmene přes 300 do 400 mm</t>
  </si>
  <si>
    <t>112151114</t>
  </si>
  <si>
    <t>Směrové kácení stromů s rozřezáním a odvětvením D kmene přes 400 do 500 mm</t>
  </si>
  <si>
    <t>112151115</t>
  </si>
  <si>
    <t>Směrové kácení stromů s rozřezáním a odvětvením D kmene přes 500 do 600 mm</t>
  </si>
  <si>
    <t>112151118</t>
  </si>
  <si>
    <t>Směrové kácení stromů s rozřezáním a odvětvením D kmene přes 800 do 900 mm</t>
  </si>
  <si>
    <t>112201111</t>
  </si>
  <si>
    <t>Odstranění pařezů D do 0,2 m v rovině a svahu do 1:5 s odklizením do 20 m a zasypáním jámy</t>
  </si>
  <si>
    <t>112201112</t>
  </si>
  <si>
    <t>Odstranění pařezů D přes 0,2 do 0,3 m v rovině a svahu do 1:5 s odklizením do 20 m a zasypáním jámy</t>
  </si>
  <si>
    <t>112201113</t>
  </si>
  <si>
    <t>Odstranění pařezů D přes 0,3 do 0,4 m v rovině a svahu do 1:5 s odklizením do 20 m a zasypáním jámy</t>
  </si>
  <si>
    <t>112201114</t>
  </si>
  <si>
    <t>Odstranění pařezů D přes 0,4 do 0,5 m v rovině a svahu do 1:5 s odklizením do 20 m a zasypáním jámy</t>
  </si>
  <si>
    <t>112201115</t>
  </si>
  <si>
    <t>Odstranění pařezů D přes 0,5 do 0,6 m v rovině a svahu do 1:5 s odklizením do 20 m a zasypáním jámy</t>
  </si>
  <si>
    <t>112201116</t>
  </si>
  <si>
    <t>Odstranění pařezů D přes 0,6 do 0,7 m v rovině a svahu do 1:5 s odklizením do 20 m a zasypáním jámy</t>
  </si>
  <si>
    <t>112201119</t>
  </si>
  <si>
    <t>Odstranění pařezů D přes 0,9 do 1,0 m v rovině a svahu do 1:5 s odklizením do 20 m a zasypáním jámy</t>
  </si>
  <si>
    <t>184852238</t>
  </si>
  <si>
    <t>Řez stromu zdravotní o ploše koruny přes 150 do 180 m2 lezeckou technikou</t>
  </si>
  <si>
    <t>184852251</t>
  </si>
  <si>
    <t>Řez stromu zdravotní o ploše koruny přes 480 do 510 m2 lezeckou technikou</t>
  </si>
  <si>
    <t>DM</t>
  </si>
  <si>
    <t>Ptačí budka sýkorník</t>
  </si>
  <si>
    <t>DM.1</t>
  </si>
  <si>
    <t>Ptačí budka rehkovník</t>
  </si>
  <si>
    <t xml:space="preserve"> 2. Založení záhonu, výsadba trvalek a keřů </t>
  </si>
  <si>
    <t>183205113</t>
  </si>
  <si>
    <t>Založení záhonu v rovině a svahu do 1:5 zemina skupiny 4</t>
  </si>
  <si>
    <t>m²</t>
  </si>
  <si>
    <t>185802112</t>
  </si>
  <si>
    <t>Hnojení záhonu kompostem</t>
  </si>
  <si>
    <t>183111111</t>
  </si>
  <si>
    <t>Hloubení jamek bez výměny půdy zeminy skupiny 1 - 4 obj. do 0,002 m³ v rovině</t>
  </si>
  <si>
    <t>183211313</t>
  </si>
  <si>
    <t>Výsadba cibulovin</t>
  </si>
  <si>
    <t>183111213</t>
  </si>
  <si>
    <t>Hloubení jamek s výměnou půdy na 50% v hornině 1-4 obj. 0,01m³ v rovině</t>
  </si>
  <si>
    <t>184102110</t>
  </si>
  <si>
    <t>Výsadba dřevin s balem v rovině do 0,1m se zalitím</t>
  </si>
  <si>
    <t>183111214</t>
  </si>
  <si>
    <t>Hloubení jamek s výměnou půdy na 50% v hornině 1-4 obj. 0,02m³ v rovině</t>
  </si>
  <si>
    <t>184102111</t>
  </si>
  <si>
    <t>Výsadba dřevin s balem v rovině do 0,2m se zalitím</t>
  </si>
  <si>
    <t>183101213</t>
  </si>
  <si>
    <t>Hloubení jamek s výměnou půdy na 50% v hornině 1-4 obj. 0,05m³ v rovině</t>
  </si>
  <si>
    <t>184102112</t>
  </si>
  <si>
    <t>Výsadba dřevin s balem v rovině do 0,3m se zalitím</t>
  </si>
  <si>
    <t>184911421</t>
  </si>
  <si>
    <t>Mulčování rostlin kůrou tl do 0,1 m v rovině a svahu do 1:5</t>
  </si>
  <si>
    <t>185851121</t>
  </si>
  <si>
    <t>Dovoz vody pro zálivku rostlin za vzdálenost do 1000 m</t>
  </si>
  <si>
    <t>m³</t>
  </si>
  <si>
    <t>materiál</t>
  </si>
  <si>
    <t>Kompost s dopravou</t>
  </si>
  <si>
    <t>materiál.1</t>
  </si>
  <si>
    <t>Mulčovací kůra s dopravou</t>
  </si>
  <si>
    <t>materiál.2</t>
  </si>
  <si>
    <t>Půdní kondicionér</t>
  </si>
  <si>
    <t>k9</t>
  </si>
  <si>
    <t>Alchemilla mollis</t>
  </si>
  <si>
    <t>k11</t>
  </si>
  <si>
    <t>Calamagrostis brachytricha</t>
  </si>
  <si>
    <t>k9.1</t>
  </si>
  <si>
    <t>Carex morrowii "Ice Dance"</t>
  </si>
  <si>
    <t>k9.2</t>
  </si>
  <si>
    <t>Convallaria majalis</t>
  </si>
  <si>
    <t>k9.3</t>
  </si>
  <si>
    <t>Deschampsia cespitosa</t>
  </si>
  <si>
    <t>k11.1</t>
  </si>
  <si>
    <t>Dryopteris filix-mas</t>
  </si>
  <si>
    <t>k9.4</t>
  </si>
  <si>
    <t>Geranium phaeum "Raven"</t>
  </si>
  <si>
    <t>k9.5</t>
  </si>
  <si>
    <t>Salvia nemorosa</t>
  </si>
  <si>
    <t>cibulovina</t>
  </si>
  <si>
    <t>Galanthus nivalis</t>
  </si>
  <si>
    <t>cibulovina.1</t>
  </si>
  <si>
    <t>Leucojum vernum</t>
  </si>
  <si>
    <t>cibulovina.2</t>
  </si>
  <si>
    <t>Scilla bifolia</t>
  </si>
  <si>
    <t>40-60,ko2l</t>
  </si>
  <si>
    <t>Berberis vulgaris</t>
  </si>
  <si>
    <t>20-30,ko2l</t>
  </si>
  <si>
    <t>Ribes uva crispa</t>
  </si>
  <si>
    <t>30-40,ko2l</t>
  </si>
  <si>
    <t>Cornus sanguinea 'Anny's Winter Orange"</t>
  </si>
  <si>
    <t>20-30,ko2l.1</t>
  </si>
  <si>
    <t>Viburnum opulus "Nanum"</t>
  </si>
  <si>
    <t>40-60,ko2l.1</t>
  </si>
  <si>
    <t>Salix purpurea "Gracilis"</t>
  </si>
  <si>
    <t>20-30,ko2l.2</t>
  </si>
  <si>
    <t>Salix aurita</t>
  </si>
  <si>
    <t>80-120,ko5l</t>
  </si>
  <si>
    <t>Rhamnus frangula "Asplenifolia"</t>
  </si>
  <si>
    <t>80-120,ko5l.1</t>
  </si>
  <si>
    <t>Rhamnus frangula "Fine Line"</t>
  </si>
  <si>
    <t>40-60,ko1l</t>
  </si>
  <si>
    <t>Hedra helix</t>
  </si>
  <si>
    <t>40-60,ko2l.2</t>
  </si>
  <si>
    <t>Euonymus verrucosus</t>
  </si>
  <si>
    <t>30-40,ko2l.1</t>
  </si>
  <si>
    <t>Ligustrum vulgare "Lodense"</t>
  </si>
  <si>
    <t>10-20,k9</t>
  </si>
  <si>
    <t>Vinca minor</t>
  </si>
  <si>
    <t>80-120,ko5l.2</t>
  </si>
  <si>
    <t>Corylus avellana "Contorta"</t>
  </si>
  <si>
    <t>40-60,ko2l.3</t>
  </si>
  <si>
    <t>Salix viminalis</t>
  </si>
  <si>
    <t>30-40,ko2l.2</t>
  </si>
  <si>
    <t>Taxus baccata "Repandens"</t>
  </si>
  <si>
    <t>3. Výsadba stromů</t>
  </si>
  <si>
    <t>183101221</t>
  </si>
  <si>
    <t>Jamky pro výsadbu s výměnou 50 % půdy zeminy skupiny 1 až 4 obj přes 0,4 do 1 m³ v rovině</t>
  </si>
  <si>
    <t>-1323209679</t>
  </si>
  <si>
    <t>184102115</t>
  </si>
  <si>
    <t>Výsadba dřeviny s balem do 0,6 m do jamky se zalitím v rovině a svahu do 1:5</t>
  </si>
  <si>
    <t>184215133</t>
  </si>
  <si>
    <t>Ukotvení kmene dřevin v rovině nebo na svahu do 1:5 třemi kůly D do 0,1 m dl přes 2 do 3 m</t>
  </si>
  <si>
    <t>1618042058</t>
  </si>
  <si>
    <t>184215413</t>
  </si>
  <si>
    <t>Zhotovení závlahové mísy dřevin D přes 1,0 m v rovině nebo na svahu do 1:5</t>
  </si>
  <si>
    <t>184501141</t>
  </si>
  <si>
    <t>Zhotovení obalu z rákosové nebo kokosové rohože v rovině a svahu do 1:5</t>
  </si>
  <si>
    <t>10-12, bal</t>
  </si>
  <si>
    <t>Salix alba "Liempde</t>
  </si>
  <si>
    <t>10-12, bal.1</t>
  </si>
  <si>
    <t>Salix alba 'Tristis'</t>
  </si>
  <si>
    <t>130</t>
  </si>
  <si>
    <t>200-225, bal</t>
  </si>
  <si>
    <t>Pinus sylvestris</t>
  </si>
  <si>
    <t>132</t>
  </si>
  <si>
    <t>134</t>
  </si>
  <si>
    <t>materiál.3</t>
  </si>
  <si>
    <t>Kůl se špicí pr. 8 cm, délka 250 cm</t>
  </si>
  <si>
    <t>136</t>
  </si>
  <si>
    <t>materiál.4</t>
  </si>
  <si>
    <t>Příčka půlkulatá</t>
  </si>
  <si>
    <t>138</t>
  </si>
  <si>
    <t>materiál.5</t>
  </si>
  <si>
    <t>Popruh vázací</t>
  </si>
  <si>
    <t>140</t>
  </si>
  <si>
    <t>materiál.6</t>
  </si>
  <si>
    <t>Rákosová rohož</t>
  </si>
  <si>
    <t>142</t>
  </si>
  <si>
    <t>materiál.7</t>
  </si>
  <si>
    <t>144</t>
  </si>
  <si>
    <t>146</t>
  </si>
  <si>
    <t>D4</t>
  </si>
  <si>
    <t xml:space="preserve"> 4. Trávník </t>
  </si>
  <si>
    <t>181311103</t>
  </si>
  <si>
    <t>Rozprostření ornice tl vrstvy do 200 mm v rovině nebo ve svahu do 1:5 ručně (40%, úprava kolem chodníků)</t>
  </si>
  <si>
    <t>148</t>
  </si>
  <si>
    <t>181151311</t>
  </si>
  <si>
    <t>Plošná úprava terénu do 500 m² zemina skupiny 1 až 4 nerovnost do 100 mm v rovině</t>
  </si>
  <si>
    <t>150</t>
  </si>
  <si>
    <t>183403113</t>
  </si>
  <si>
    <t>Obdělání půdy frézováním v rovině</t>
  </si>
  <si>
    <t>152</t>
  </si>
  <si>
    <t>183403153</t>
  </si>
  <si>
    <t>Obdělání půdy hrabáním v rovině</t>
  </si>
  <si>
    <t>154</t>
  </si>
  <si>
    <t>181411131</t>
  </si>
  <si>
    <t>Založení parkového trávníku výsevem v rovině</t>
  </si>
  <si>
    <t>156</t>
  </si>
  <si>
    <t>materiál.8</t>
  </si>
  <si>
    <t>Luční směs</t>
  </si>
  <si>
    <t>158</t>
  </si>
  <si>
    <t>D5</t>
  </si>
  <si>
    <t>5. Polointenzivní střecha</t>
  </si>
  <si>
    <t>712771101</t>
  </si>
  <si>
    <t>Provedení ochranné vrstvy vegetační střechy proti prorůstání kořenů, proti mechanickému poškození hydroizolace z textilií nebo rohoží volně kladených s přesahem, sklon střechy do 5°</t>
  </si>
  <si>
    <t>1669638956</t>
  </si>
  <si>
    <t>https://podminky.urs.cz/item/CS_URS_2025_01/712771101</t>
  </si>
  <si>
    <t>69334301</t>
  </si>
  <si>
    <t>textilie ochranná vegetačních střech 500g/m2</t>
  </si>
  <si>
    <t>-1754684618</t>
  </si>
  <si>
    <t>51*1,05 'Přepočtené koeficientem množství</t>
  </si>
  <si>
    <t>712771271</t>
  </si>
  <si>
    <t>Provedení filtrační vrstvy vegetační střechy z textilií sklon do 5°</t>
  </si>
  <si>
    <t>863498671</t>
  </si>
  <si>
    <t>69311020</t>
  </si>
  <si>
    <t>geotextilie netkaná separační, ochranná, filtrační, drenážní PP 130g/m2</t>
  </si>
  <si>
    <t>-1286949642</t>
  </si>
  <si>
    <t>51*1,1 'Přepočtené koeficientem množství</t>
  </si>
  <si>
    <t>712771531</t>
  </si>
  <si>
    <t>Výsadba předpěstovaných rostlin do 15 ks/m² vegetační střechy sklon do 5°</t>
  </si>
  <si>
    <t>170</t>
  </si>
  <si>
    <t>materiál.11</t>
  </si>
  <si>
    <t>Směs trvalek a travin 6ks/m²</t>
  </si>
  <si>
    <t>172</t>
  </si>
  <si>
    <t>712771411</t>
  </si>
  <si>
    <t>Provedení vegetační vrstvy ze substrátu tloušťky do 200 mm vegetační střechy sklon do 5°</t>
  </si>
  <si>
    <t>174</t>
  </si>
  <si>
    <t>materiál.12</t>
  </si>
  <si>
    <t>Substrát vegetačních střech intenzivní - výška 150 mm</t>
  </si>
  <si>
    <t>176</t>
  </si>
  <si>
    <t>Poznámka k položce:_x000D_
vč. dopravy na stavbu, big bagu, dopravy na střechu</t>
  </si>
  <si>
    <t>712771231</t>
  </si>
  <si>
    <t>Provedení drenážní vrstvy vegetační střechy z tvarovaných desek</t>
  </si>
  <si>
    <t>182</t>
  </si>
  <si>
    <t>materiál.14</t>
  </si>
  <si>
    <t>Nopová fólie s hydroakumulační a drenažní funkcí, tl. 40 mm</t>
  </si>
  <si>
    <t>184</t>
  </si>
  <si>
    <t>712998001</t>
  </si>
  <si>
    <t>Provedení povlakové krytiny střech - ostatní práce montáž odvodňovacího prvku atikového chrliče z PVC na dešťovou vodu do DN 50</t>
  </si>
  <si>
    <t>-403451124</t>
  </si>
  <si>
    <t>https://podminky.urs.cz/item/CS_URS_2025_01/712998001</t>
  </si>
  <si>
    <t>28342473</t>
  </si>
  <si>
    <t>chrlič atikový DN 50 s manžetou pro hydroizolaci z PVC-P</t>
  </si>
  <si>
    <t>800287722</t>
  </si>
  <si>
    <t>D8</t>
  </si>
  <si>
    <t xml:space="preserve"> 6. Extenzivní střecha </t>
  </si>
  <si>
    <t>712771105</t>
  </si>
  <si>
    <t>Provedení ochranné vrstvy vegetační střechy proti prorůstání kořenů, proti mechanickému poškození hydroizolace z textilií nebo rohoží volně kladených s přesahem, sklon střechy přes 25°</t>
  </si>
  <si>
    <t>179569784</t>
  </si>
  <si>
    <t>https://podminky.urs.cz/item/CS_URS_2025_01/712771105</t>
  </si>
  <si>
    <t>-894933397</t>
  </si>
  <si>
    <t>25*1,05 'Přepočtené koeficientem množství</t>
  </si>
  <si>
    <t>DM.3</t>
  </si>
  <si>
    <t>Montáž šikmé vegetační střechy z plastových segmentů se substrátem a vegetací sklonu střechy přes 45°</t>
  </si>
  <si>
    <t>190</t>
  </si>
  <si>
    <t>712771611</t>
  </si>
  <si>
    <t>Osazení ochranné kačírkové lišty přitížením konstrukcí</t>
  </si>
  <si>
    <t>160</t>
  </si>
  <si>
    <t>materiál.9</t>
  </si>
  <si>
    <t>Kačírková lišta hliníková výška 150 mm vč. spojek</t>
  </si>
  <si>
    <t>162</t>
  </si>
  <si>
    <t>712771601</t>
  </si>
  <si>
    <t>Provedení ochranných pásů z praného kameniva šířky do 500 mm</t>
  </si>
  <si>
    <t>164</t>
  </si>
  <si>
    <t>materiál.10</t>
  </si>
  <si>
    <t>Hrubé těžené kamenivo fr. 16 - 32 mm</t>
  </si>
  <si>
    <t>166</t>
  </si>
  <si>
    <t>Poznámka k položce:_x000D_
vč. dopravy na stavbu a dopravy na střechu</t>
  </si>
  <si>
    <t>DM.2</t>
  </si>
  <si>
    <t>Šachty pro zelené střechy 300x150</t>
  </si>
  <si>
    <t>168</t>
  </si>
  <si>
    <t>212755211</t>
  </si>
  <si>
    <t>Trativody bez lože a obsypu z drenážních trubek plastových flexibilních DN 50 mm</t>
  </si>
  <si>
    <t>1830643338</t>
  </si>
  <si>
    <t>https://podminky.urs.cz/item/CS_URS_2025_01/212755211</t>
  </si>
  <si>
    <t>537790601</t>
  </si>
  <si>
    <t>-392734985</t>
  </si>
  <si>
    <t>D10</t>
  </si>
  <si>
    <t xml:space="preserve"> 8. Závlahový systém </t>
  </si>
  <si>
    <t>DM.5</t>
  </si>
  <si>
    <t>Závlahový systém</t>
  </si>
  <si>
    <t>R00001.1</t>
  </si>
  <si>
    <t>Kompaktní ponorná jednofázová vodárna</t>
  </si>
  <si>
    <t>2083256105</t>
  </si>
  <si>
    <t xml:space="preserve">Poznámka k položce:_x000D_
" integrovaná elektronická řídicí jednotka. Při odběru se automaticky spouští, po ukončení odběru se vypíná.
- ochrana proti suchému chodu a zvýšené četnosti spouštění.
- integrovaný elektronický tlakový spínač a průtokový senzor
- integrovaný ochrana před chodem nasucho
- integrovaná zpětná klapka
-dostupný servis
Spínací tlak - 1,5 bar
Průtok Qmax [l/min] - Min 100 l/min
Výtlak Hmax [m] - 40 m
Jmenovitý výkon motoru [W] - Do 1000 W
Max. Telota čerpané vody [°C] - Min 35 °C
Konstrukce čerpadla - ponorné
Jmenovité napětí - 230 V
Typ pohonu - Elektromotor
Délka kabelu [m] - Min 10 m"_x000D_
</t>
  </si>
  <si>
    <t>R00002.1</t>
  </si>
  <si>
    <t>Senzor půdní vlhkosti</t>
  </si>
  <si>
    <t>-1820392506</t>
  </si>
  <si>
    <t xml:space="preserve">Podzemí kapkovací potrubí _x000D_
</t>
  </si>
  <si>
    <t>-737636198</t>
  </si>
  <si>
    <t xml:space="preserve">Poznámka k položce:_x000D_
prům. 16mm – spon emitérů 30 cm, závlahová dávka emitérů 2,1 l/hod_x000D_
</t>
  </si>
  <si>
    <t>R00004</t>
  </si>
  <si>
    <t>Elektromagnetický ventil 1</t>
  </si>
  <si>
    <t>-1804678111</t>
  </si>
  <si>
    <t xml:space="preserve">Poznámka k položce:_x000D_
s regulací průtoku pro napětí 24W_x000D_
</t>
  </si>
  <si>
    <t>R00005</t>
  </si>
  <si>
    <t>Hadice polyetylenová, vodovodní k hydrantům 1</t>
  </si>
  <si>
    <t>-1915309644</t>
  </si>
  <si>
    <t>R00006</t>
  </si>
  <si>
    <t>Hydrant mosazný s plastovým krytem 1“</t>
  </si>
  <si>
    <t>931273654</t>
  </si>
  <si>
    <t>R00007</t>
  </si>
  <si>
    <t>Klíč k hydrantu 1“</t>
  </si>
  <si>
    <t>-564081800</t>
  </si>
  <si>
    <t>R00008.1</t>
  </si>
  <si>
    <t>Filtr diskový 1“</t>
  </si>
  <si>
    <t>433861953</t>
  </si>
  <si>
    <t xml:space="preserve">Poznámka k položce:_x000D_
100 Mikron _x000D_
</t>
  </si>
  <si>
    <t>D10r</t>
  </si>
  <si>
    <t>Vrbový tunel</t>
  </si>
  <si>
    <t>DM.7</t>
  </si>
  <si>
    <t>10. Vrbový tunel</t>
  </si>
  <si>
    <t>204</t>
  </si>
  <si>
    <t>D13</t>
  </si>
  <si>
    <t xml:space="preserve"> 12. Mlátový chodník </t>
  </si>
  <si>
    <t>Zřízení vrstvy z geotextilie v rovině nebo ve sklonu do 1:5 š do 3 m</t>
  </si>
  <si>
    <t>224</t>
  </si>
  <si>
    <t>materiál.95</t>
  </si>
  <si>
    <t>geotextilie netkaná separační, ochranná, filtrační, drenážní PP 200g/m2 + 15% přesah</t>
  </si>
  <si>
    <t>140293582</t>
  </si>
  <si>
    <t>430</t>
  </si>
  <si>
    <t>430*1,15 'Přepočtené koeficientem množství</t>
  </si>
  <si>
    <t>564760111</t>
  </si>
  <si>
    <t>Podklad nebo kryt z kameniva hrubého drceného vel. 16-32 mm s rozprostřením a zhutněním plochy přes 100 m2, po zhutnění tl. 200 mm</t>
  </si>
  <si>
    <t>226</t>
  </si>
  <si>
    <t>https://podminky.urs.cz/item/CS_URS_2025_01/564760111</t>
  </si>
  <si>
    <t>564710102</t>
  </si>
  <si>
    <t>Podklad nebo kryt z kameniva hrubého drceného vel. 16-32 mm s rozprostřením a zhutněním plochy jednotlivě do 100 m2, po zhutnění tl. 60 mm</t>
  </si>
  <si>
    <t>889181704</t>
  </si>
  <si>
    <t>https://podminky.urs.cz/item/CS_URS_2025_01/564710102</t>
  </si>
  <si>
    <t>564201111.R1</t>
  </si>
  <si>
    <t>Mlatový povrch fr. 0/5 mm</t>
  </si>
  <si>
    <t>1643491983</t>
  </si>
  <si>
    <t>998225111</t>
  </si>
  <si>
    <t>Přesun hmot pro pozemní komunikace s krytem z kamene</t>
  </si>
  <si>
    <t>232</t>
  </si>
  <si>
    <t>R</t>
  </si>
  <si>
    <t>Osázení obruby z ocelové pásoviny, vč. ukotvení k roxorům</t>
  </si>
  <si>
    <t>mb</t>
  </si>
  <si>
    <t>240</t>
  </si>
  <si>
    <t>materiál.22</t>
  </si>
  <si>
    <t>Ocelová pozinkovaná pásovina 5x100 mm vč. ocelových kotev</t>
  </si>
  <si>
    <t>242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</si>
  <si>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</si>
  <si>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</si>
  <si>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1144864799</t>
  </si>
  <si>
    <t>https://podminky.urs.cz/item/CS_URS_2025_01/916131113</t>
  </si>
  <si>
    <t>59217029</t>
  </si>
  <si>
    <t>obrubník silniční betonový nájezdový 1000x150x150mm</t>
  </si>
  <si>
    <t>-1432346254</t>
  </si>
  <si>
    <t>7*1,02 'Přepočtené koeficientem množství</t>
  </si>
  <si>
    <t>916132112</t>
  </si>
  <si>
    <t>Osazení silniční obruby z betonové přídlažby (krajníků) s ložem tl. přes 50 do 100 mm, s vyplněním a zatřením spár cementovou maltou šířky do 250 mm bez boční opěry, do lože z betonu prostého</t>
  </si>
  <si>
    <t>-309044210</t>
  </si>
  <si>
    <t>https://podminky.urs.cz/item/CS_URS_2025_01/916132112</t>
  </si>
  <si>
    <t>59218002</t>
  </si>
  <si>
    <t>krajník betonový silniční 500x250x100mm</t>
  </si>
  <si>
    <t>-295753493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</si>
  <si>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</si>
  <si>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</si>
  <si>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</si>
  <si>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</si>
  <si>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</si>
  <si>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VRN9 - Ostatní náklady</t>
  </si>
  <si>
    <t>VRN1</t>
  </si>
  <si>
    <t>Průzkumné, geodetické a projektové práce</t>
  </si>
  <si>
    <t>010001000</t>
  </si>
  <si>
    <t>-1122659986</t>
  </si>
  <si>
    <t>https://podminky.urs.cz/item/CS_URS_2023_02/010001000</t>
  </si>
  <si>
    <t>VRN2</t>
  </si>
  <si>
    <t>Příprava staveniště</t>
  </si>
  <si>
    <t>020001000</t>
  </si>
  <si>
    <t>Soubor</t>
  </si>
  <si>
    <t>-1319428251</t>
  </si>
  <si>
    <t>https://podminky.urs.cz/item/CS_URS_2023_02/020001000</t>
  </si>
  <si>
    <t>VRN3</t>
  </si>
  <si>
    <t>1544308623</t>
  </si>
  <si>
    <t>https://podminky.urs.cz/item/CS_URS_2023_01/030001000</t>
  </si>
  <si>
    <t>Poznámka k položce:_x000D_
Jedná se např. o lešení, bezpečnostní opatření (oplocení) a značení, příp. sklady materiálu. Firmy nacení vlastní řešení provádění prací a dopravy osob a materiálu, dle norem BOZP a požadavků PD._x000D_
Součástí je také realizace a odstranění dočasné zpevněné plochy pro příjezd k rybníku pro realizaci beranění kůlů.</t>
  </si>
  <si>
    <t>VRN4</t>
  </si>
  <si>
    <t>Inženýrská činnost</t>
  </si>
  <si>
    <t>040001000</t>
  </si>
  <si>
    <t>280394876</t>
  </si>
  <si>
    <t>https://podminky.urs.cz/item/CS_URS_2023_02/040001000</t>
  </si>
  <si>
    <t>VRN6</t>
  </si>
  <si>
    <t>Územní vlivy</t>
  </si>
  <si>
    <t>060001000</t>
  </si>
  <si>
    <t>-2069729810</t>
  </si>
  <si>
    <t>https://podminky.urs.cz/item/CS_URS_2023_02/060001000</t>
  </si>
  <si>
    <t>VRN9</t>
  </si>
  <si>
    <t>Ostatní náklady</t>
  </si>
  <si>
    <t>090001000</t>
  </si>
  <si>
    <t>177162059</t>
  </si>
  <si>
    <t>https://podminky.urs.cz/item/CS_URS_2023_02/090001000</t>
  </si>
  <si>
    <t>Ing. Gabriela Kozdrová</t>
  </si>
  <si>
    <t>Schválil:</t>
  </si>
  <si>
    <t>Kontroloval:</t>
  </si>
  <si>
    <t>Radek Kultán</t>
  </si>
  <si>
    <t>Zpracoval:</t>
  </si>
  <si>
    <t>6.</t>
  </si>
  <si>
    <t>Pořadové číslo v seznamu:</t>
  </si>
  <si>
    <t>TP-4-335-25</t>
  </si>
  <si>
    <t>Archivní číslo dokumentu:</t>
  </si>
  <si>
    <t>TP-S-111-25</t>
  </si>
  <si>
    <t>Číslo seznamu:</t>
  </si>
  <si>
    <t>Zakázka číslo:</t>
  </si>
  <si>
    <t>DVZ</t>
  </si>
  <si>
    <t>Stupeň:</t>
  </si>
  <si>
    <t xml:space="preserve">   Park ve Vělopolí</t>
  </si>
  <si>
    <t>Místo stavby:</t>
  </si>
  <si>
    <t>Investor:</t>
  </si>
  <si>
    <t>Rozpočet / Výkaz výměr</t>
  </si>
  <si>
    <t>D. Dokumentace objektů</t>
  </si>
  <si>
    <t>Úprava parku ve Vělopolí</t>
  </si>
  <si>
    <r>
      <t xml:space="preserve">TŘINECKÁ PROJEKCE, a.s.
</t>
    </r>
    <r>
      <rPr>
        <b/>
        <sz val="10"/>
        <rFont val="Times New Roman"/>
        <family val="1"/>
        <charset val="238"/>
      </rPr>
      <t>S TRADICÍ OD ROKU 1958
DRŽITEL CERTIFIKÁTU ISO 9001
PROJEKTOVÁNÍ – INŽENÝRING – DODÁVKY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</si>
</sst>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 \/\ yyyy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sz val="10"/>
      <name val="Arial Narrow"/>
      <family val="2"/>
      <charset val="238"/>
    </font>
    <font>
      <sz val="14"/>
      <name val="Arial Narrow"/>
      <family val="2"/>
      <charset val="238"/>
    </font>
    <font>
      <sz val="10"/>
      <name val="Arial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26"/>
      <name val="Arial Narrow"/>
      <family val="2"/>
      <charset val="238"/>
    </font>
    <font>
      <sz val="18"/>
      <name val="Arial Narrow"/>
      <family val="2"/>
      <charset val="238"/>
    </font>
    <font>
      <b/>
      <sz val="16"/>
      <name val="Arial Narrow"/>
      <family val="2"/>
      <charset val="238"/>
    </font>
    <font>
      <i/>
      <sz val="26"/>
      <color indexed="10"/>
      <name val="Arial Narrow"/>
      <family val="2"/>
      <charset val="238"/>
    </font>
    <font>
      <b/>
      <sz val="22"/>
      <name val="Arial Narrow"/>
      <family val="2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26"/>
      <color indexed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3" fillId="0" borderId="0"/>
  </cellStyleXfs>
  <cellXfs count="2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1" fillId="0" borderId="0" xfId="2" applyFont="1"/>
    <xf numFmtId="0" fontId="42" fillId="0" borderId="0" xfId="2" applyFont="1"/>
    <xf numFmtId="0" fontId="44" fillId="0" borderId="0" xfId="3" applyFont="1"/>
    <xf numFmtId="0" fontId="45" fillId="0" borderId="0" xfId="2" applyFont="1"/>
    <xf numFmtId="0" fontId="41" fillId="0" borderId="0" xfId="2" applyFont="1" applyAlignment="1">
      <alignment horizontal="center"/>
    </xf>
    <xf numFmtId="0" fontId="42" fillId="0" borderId="0" xfId="2" applyFont="1" applyAlignment="1">
      <alignment wrapText="1"/>
    </xf>
    <xf numFmtId="0" fontId="42" fillId="0" borderId="0" xfId="2" applyFont="1" applyAlignment="1">
      <alignment horizontal="center"/>
    </xf>
    <xf numFmtId="0" fontId="46" fillId="0" borderId="0" xfId="2" applyFont="1" applyAlignment="1">
      <alignment horizontal="right"/>
    </xf>
    <xf numFmtId="0" fontId="47" fillId="0" borderId="0" xfId="2" applyFont="1" applyAlignment="1">
      <alignment horizontal="left" indent="1"/>
    </xf>
    <xf numFmtId="0" fontId="42" fillId="0" borderId="0" xfId="2" applyFont="1" applyAlignment="1">
      <alignment horizontal="left"/>
    </xf>
    <xf numFmtId="49" fontId="42" fillId="0" borderId="0" xfId="2" applyNumberFormat="1" applyFont="1" applyAlignment="1">
      <alignment horizontal="left" indent="1"/>
    </xf>
    <xf numFmtId="0" fontId="48" fillId="0" borderId="0" xfId="2" applyFont="1"/>
    <xf numFmtId="0" fontId="49" fillId="0" borderId="0" xfId="2" applyFont="1" applyAlignment="1">
      <alignment horizontal="center" vertical="center" wrapText="1"/>
    </xf>
    <xf numFmtId="168" fontId="42" fillId="0" borderId="0" xfId="2" applyNumberFormat="1" applyFont="1" applyAlignment="1">
      <alignment horizontal="left" indent="1"/>
    </xf>
    <xf numFmtId="0" fontId="42" fillId="0" borderId="0" xfId="3" applyFont="1"/>
    <xf numFmtId="49" fontId="46" fillId="0" borderId="0" xfId="2" applyNumberFormat="1" applyFont="1" applyAlignment="1">
      <alignment horizontal="left" indent="1"/>
    </xf>
    <xf numFmtId="0" fontId="41" fillId="0" borderId="0" xfId="2" applyFont="1" applyAlignment="1">
      <alignment horizontal="left"/>
    </xf>
    <xf numFmtId="0" fontId="50" fillId="0" borderId="0" xfId="2" applyFont="1" applyAlignment="1">
      <alignment horizontal="center" vertical="center"/>
    </xf>
    <xf numFmtId="0" fontId="50" fillId="0" borderId="0" xfId="2" applyFont="1" applyAlignment="1">
      <alignment horizontal="center" vertical="center" wrapText="1"/>
    </xf>
    <xf numFmtId="0" fontId="51" fillId="0" borderId="0" xfId="2" applyFont="1"/>
    <xf numFmtId="0" fontId="55" fillId="0" borderId="23" xfId="2" applyFont="1" applyBorder="1"/>
    <xf numFmtId="0" fontId="41" fillId="0" borderId="0" xfId="2" applyFont="1" applyAlignment="1">
      <alignment horizontal="center"/>
    </xf>
    <xf numFmtId="0" fontId="52" fillId="0" borderId="0" xfId="2" applyFont="1" applyAlignment="1">
      <alignment horizontal="center" vertical="center" wrapText="1"/>
    </xf>
    <xf numFmtId="0" fontId="49" fillId="0" borderId="0" xfId="2" applyFont="1" applyAlignment="1">
      <alignment horizontal="center" vertical="center" wrapText="1"/>
    </xf>
    <xf numFmtId="0" fontId="53" fillId="0" borderId="23" xfId="2" applyFont="1" applyBorder="1" applyAlignment="1">
      <alignment horizontal="center" vertical="center" wrapText="1"/>
    </xf>
    <xf numFmtId="0" fontId="53" fillId="0" borderId="23" xfId="2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0" fillId="0" borderId="0" xfId="0"/>
    <xf numFmtId="0" fontId="20" fillId="4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4">
    <cellStyle name="Hypertextový odkaz" xfId="1" builtinId="8"/>
    <cellStyle name="Normální" xfId="0" builtinId="0" customBuiltin="1"/>
    <cellStyle name="Normální 2" xfId="3" xr:uid="{57873F56-EBCA-44D4-B867-1B44F38868FA}"/>
    <cellStyle name="normální_ŠTÍTEK - subdodavatel NA SLOŽKU" xfId="2" xr:uid="{B3459FB1-2C54-4A9F-80B6-336796BF953D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app.urs.cz/products/kros4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26</xdr:row>
          <xdr:rowOff>228600</xdr:rowOff>
        </xdr:from>
        <xdr:to>
          <xdr:col>3</xdr:col>
          <xdr:colOff>830580</xdr:colOff>
          <xdr:row>30</xdr:row>
          <xdr:rowOff>121920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2149416</xdr:colOff>
      <xdr:row>22</xdr:row>
      <xdr:rowOff>21780</xdr:rowOff>
    </xdr:from>
    <xdr:to>
      <xdr:col>3</xdr:col>
      <xdr:colOff>655716</xdr:colOff>
      <xdr:row>22</xdr:row>
      <xdr:rowOff>309780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4C074C61-8322-488F-86A9-3BE0720623A7}"/>
            </a:ext>
          </a:extLst>
        </xdr:cNvPr>
        <xdr:cNvSpPr/>
      </xdr:nvSpPr>
      <xdr:spPr>
        <a:xfrm>
          <a:off x="1825566" y="3584130"/>
          <a:ext cx="611325" cy="135600"/>
        </a:xfrm>
        <a:prstGeom prst="rect">
          <a:avLst/>
        </a:prstGeom>
        <a:solidFill>
          <a:sysClr val="window" lastClr="FFFFFF"/>
        </a:solidFill>
        <a:ln w="6350">
          <a:solidFill>
            <a:schemeClr val="tx1">
              <a:alpha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2149416</xdr:colOff>
      <xdr:row>23</xdr:row>
      <xdr:rowOff>21780</xdr:rowOff>
    </xdr:from>
    <xdr:to>
      <xdr:col>3</xdr:col>
      <xdr:colOff>655716</xdr:colOff>
      <xdr:row>23</xdr:row>
      <xdr:rowOff>309780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2EC9831-86F1-40BC-B4A3-94CF0F365A7F}"/>
            </a:ext>
          </a:extLst>
        </xdr:cNvPr>
        <xdr:cNvSpPr/>
      </xdr:nvSpPr>
      <xdr:spPr>
        <a:xfrm>
          <a:off x="1825566" y="3746055"/>
          <a:ext cx="611325" cy="135600"/>
        </a:xfrm>
        <a:prstGeom prst="rect">
          <a:avLst/>
        </a:prstGeom>
        <a:solidFill>
          <a:sysClr val="window" lastClr="FFFFFF"/>
        </a:solidFill>
        <a:ln w="6350">
          <a:solidFill>
            <a:schemeClr val="tx1">
              <a:alpha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2146187</xdr:colOff>
      <xdr:row>24</xdr:row>
      <xdr:rowOff>21780</xdr:rowOff>
    </xdr:from>
    <xdr:to>
      <xdr:col>3</xdr:col>
      <xdr:colOff>652487</xdr:colOff>
      <xdr:row>24</xdr:row>
      <xdr:rowOff>309780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946DB705-142B-478D-A1BF-FF4D21596134}"/>
            </a:ext>
          </a:extLst>
        </xdr:cNvPr>
        <xdr:cNvSpPr/>
      </xdr:nvSpPr>
      <xdr:spPr>
        <a:xfrm>
          <a:off x="1831862" y="3907980"/>
          <a:ext cx="601800" cy="135600"/>
        </a:xfrm>
        <a:prstGeom prst="rect">
          <a:avLst/>
        </a:prstGeom>
        <a:solidFill>
          <a:sysClr val="window" lastClr="FFFFFF"/>
        </a:solidFill>
        <a:ln w="6350">
          <a:solidFill>
            <a:schemeClr val="tx1">
              <a:alpha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oneCellAnchor>
    <xdr:from>
      <xdr:col>0</xdr:col>
      <xdr:colOff>142875</xdr:colOff>
      <xdr:row>0</xdr:row>
      <xdr:rowOff>0</xdr:rowOff>
    </xdr:from>
    <xdr:ext cx="2019300" cy="666750"/>
    <xdr:pic>
      <xdr:nvPicPr>
        <xdr:cNvPr id="5" name="Obrázek 4">
          <a:extLst>
            <a:ext uri="{FF2B5EF4-FFF2-40B4-BE49-F238E27FC236}">
              <a16:creationId xmlns:a16="http://schemas.microsoft.com/office/drawing/2014/main" id="{08D3EA02-0A5F-46A1-9145-8C1DEBCB9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2019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16131113" TargetMode="External"/><Relationship Id="rId3" Type="http://schemas.openxmlformats.org/officeDocument/2006/relationships/hyperlink" Target="https://podminky.urs.cz/item/CS_URS_2025_01/712771105" TargetMode="External"/><Relationship Id="rId7" Type="http://schemas.openxmlformats.org/officeDocument/2006/relationships/hyperlink" Target="https://podminky.urs.cz/item/CS_URS_2025_01/564710102" TargetMode="External"/><Relationship Id="rId2" Type="http://schemas.openxmlformats.org/officeDocument/2006/relationships/hyperlink" Target="https://podminky.urs.cz/item/CS_URS_2025_01/712998001" TargetMode="External"/><Relationship Id="rId1" Type="http://schemas.openxmlformats.org/officeDocument/2006/relationships/hyperlink" Target="https://podminky.urs.cz/item/CS_URS_2025_01/712771101" TargetMode="External"/><Relationship Id="rId6" Type="http://schemas.openxmlformats.org/officeDocument/2006/relationships/hyperlink" Target="https://podminky.urs.cz/item/CS_URS_2025_01/564760111" TargetMode="External"/><Relationship Id="rId11" Type="http://schemas.openxmlformats.org/officeDocument/2006/relationships/drawing" Target="../drawings/drawing10.xml"/><Relationship Id="rId5" Type="http://schemas.openxmlformats.org/officeDocument/2006/relationships/hyperlink" Target="https://podminky.urs.cz/item/CS_URS_2025_01/712998001" TargetMode="External"/><Relationship Id="rId10" Type="http://schemas.openxmlformats.org/officeDocument/2006/relationships/printerSettings" Target="../printerSettings/printerSettings10.bin"/><Relationship Id="rId4" Type="http://schemas.openxmlformats.org/officeDocument/2006/relationships/hyperlink" Target="https://podminky.urs.cz/item/CS_URS_2025_01/212755211" TargetMode="External"/><Relationship Id="rId9" Type="http://schemas.openxmlformats.org/officeDocument/2006/relationships/hyperlink" Target="https://podminky.urs.cz/item/CS_URS_2025_01/916132112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podminky.urs.cz/item/CS_URS_2023_01/030001000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s://podminky.urs.cz/item/CS_URS_2023_02/020001000" TargetMode="External"/><Relationship Id="rId1" Type="http://schemas.openxmlformats.org/officeDocument/2006/relationships/hyperlink" Target="https://podminky.urs.cz/item/CS_URS_2023_02/010001000" TargetMode="External"/><Relationship Id="rId6" Type="http://schemas.openxmlformats.org/officeDocument/2006/relationships/hyperlink" Target="https://podminky.urs.cz/item/CS_URS_2023_02/090001000" TargetMode="External"/><Relationship Id="rId5" Type="http://schemas.openxmlformats.org/officeDocument/2006/relationships/hyperlink" Target="https://podminky.urs.cz/item/CS_URS_2023_02/060001000" TargetMode="External"/><Relationship Id="rId4" Type="http://schemas.openxmlformats.org/officeDocument/2006/relationships/hyperlink" Target="https://podminky.urs.cz/item/CS_URS_2023_02/040001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212755214" TargetMode="External"/><Relationship Id="rId18" Type="http://schemas.openxmlformats.org/officeDocument/2006/relationships/hyperlink" Target="https://podminky.urs.cz/item/CS_URS_2025_01/273351122" TargetMode="External"/><Relationship Id="rId26" Type="http://schemas.openxmlformats.org/officeDocument/2006/relationships/hyperlink" Target="https://podminky.urs.cz/item/CS_URS_2025_01/279351121" TargetMode="External"/><Relationship Id="rId39" Type="http://schemas.openxmlformats.org/officeDocument/2006/relationships/hyperlink" Target="https://podminky.urs.cz/item/CS_URS_2025_01/631351101" TargetMode="External"/><Relationship Id="rId21" Type="http://schemas.openxmlformats.org/officeDocument/2006/relationships/hyperlink" Target="https://podminky.urs.cz/item/CS_URS_2025_01/275323611" TargetMode="External"/><Relationship Id="rId34" Type="http://schemas.openxmlformats.org/officeDocument/2006/relationships/hyperlink" Target="https://podminky.urs.cz/item/CS_URS_2025_01/411361821" TargetMode="External"/><Relationship Id="rId42" Type="http://schemas.openxmlformats.org/officeDocument/2006/relationships/hyperlink" Target="https://podminky.urs.cz/item/CS_URS_2025_01/945412111" TargetMode="External"/><Relationship Id="rId47" Type="http://schemas.openxmlformats.org/officeDocument/2006/relationships/hyperlink" Target="https://podminky.urs.cz/item/CS_URS_2025_01/711472051" TargetMode="External"/><Relationship Id="rId50" Type="http://schemas.openxmlformats.org/officeDocument/2006/relationships/hyperlink" Target="https://podminky.urs.cz/item/CS_URS_2023_02/998712101" TargetMode="External"/><Relationship Id="rId55" Type="http://schemas.openxmlformats.org/officeDocument/2006/relationships/drawing" Target="../drawings/drawing3.xml"/><Relationship Id="rId7" Type="http://schemas.openxmlformats.org/officeDocument/2006/relationships/hyperlink" Target="https://podminky.urs.cz/item/CS_URS_2025_01/153211002" TargetMode="External"/><Relationship Id="rId2" Type="http://schemas.openxmlformats.org/officeDocument/2006/relationships/hyperlink" Target="https://podminky.urs.cz/item/CS_URS_2025_01/155131313" TargetMode="External"/><Relationship Id="rId16" Type="http://schemas.openxmlformats.org/officeDocument/2006/relationships/hyperlink" Target="https://podminky.urs.cz/item/CS_URS_2025_01/273323611" TargetMode="External"/><Relationship Id="rId29" Type="http://schemas.openxmlformats.org/officeDocument/2006/relationships/hyperlink" Target="https://podminky.urs.cz/item/CS_URS_2025_01/411321616" TargetMode="External"/><Relationship Id="rId11" Type="http://schemas.openxmlformats.org/officeDocument/2006/relationships/hyperlink" Target="https://podminky.urs.cz/item/CS_URS_2025_01/211971110" TargetMode="External"/><Relationship Id="rId24" Type="http://schemas.openxmlformats.org/officeDocument/2006/relationships/hyperlink" Target="https://podminky.urs.cz/item/CS_URS_2025_01/275361821" TargetMode="External"/><Relationship Id="rId32" Type="http://schemas.openxmlformats.org/officeDocument/2006/relationships/hyperlink" Target="https://podminky.urs.cz/item/CS_URS_2025_01/411354313" TargetMode="External"/><Relationship Id="rId37" Type="http://schemas.openxmlformats.org/officeDocument/2006/relationships/hyperlink" Target="https://podminky.urs.cz/item/CS_URS_2025_01/631311127" TargetMode="External"/><Relationship Id="rId40" Type="http://schemas.openxmlformats.org/officeDocument/2006/relationships/hyperlink" Target="https://podminky.urs.cz/item/CS_URS_2025_01/631351102" TargetMode="External"/><Relationship Id="rId45" Type="http://schemas.openxmlformats.org/officeDocument/2006/relationships/hyperlink" Target="https://podminky.urs.cz/item/CS_URS_2023_02/711161383" TargetMode="External"/><Relationship Id="rId53" Type="http://schemas.openxmlformats.org/officeDocument/2006/relationships/hyperlink" Target="https://podminky.urs.cz/item/CS_URS_2023_02/998787101" TargetMode="External"/><Relationship Id="rId5" Type="http://schemas.openxmlformats.org/officeDocument/2006/relationships/hyperlink" Target="https://podminky.urs.cz/item/CS_URS_2025_01/171151103" TargetMode="External"/><Relationship Id="rId10" Type="http://schemas.openxmlformats.org/officeDocument/2006/relationships/hyperlink" Target="https://podminky.urs.cz/item/CS_URS_2025_01/153273112" TargetMode="External"/><Relationship Id="rId19" Type="http://schemas.openxmlformats.org/officeDocument/2006/relationships/hyperlink" Target="https://podminky.urs.cz/item/CS_URS_2025_01/273361821" TargetMode="External"/><Relationship Id="rId31" Type="http://schemas.openxmlformats.org/officeDocument/2006/relationships/hyperlink" Target="https://podminky.urs.cz/item/CS_URS_2025_01/411351012" TargetMode="External"/><Relationship Id="rId44" Type="http://schemas.openxmlformats.org/officeDocument/2006/relationships/hyperlink" Target="https://podminky.urs.cz/item/CS_URS_2023_02/711161212" TargetMode="External"/><Relationship Id="rId52" Type="http://schemas.openxmlformats.org/officeDocument/2006/relationships/hyperlink" Target="https://podminky.urs.cz/item/CS_URS_2025_01/783901453" TargetMode="External"/><Relationship Id="rId4" Type="http://schemas.openxmlformats.org/officeDocument/2006/relationships/hyperlink" Target="https://podminky.urs.cz/item/CS_URS_2025_01/167151111" TargetMode="External"/><Relationship Id="rId9" Type="http://schemas.openxmlformats.org/officeDocument/2006/relationships/hyperlink" Target="https://podminky.urs.cz/item/CS_URS_2025_01/153273111" TargetMode="External"/><Relationship Id="rId14" Type="http://schemas.openxmlformats.org/officeDocument/2006/relationships/hyperlink" Target="https://podminky.urs.cz/item/CS_URS_2025_01/213141113" TargetMode="External"/><Relationship Id="rId22" Type="http://schemas.openxmlformats.org/officeDocument/2006/relationships/hyperlink" Target="https://podminky.urs.cz/item/CS_URS_2025_01/275351121" TargetMode="External"/><Relationship Id="rId27" Type="http://schemas.openxmlformats.org/officeDocument/2006/relationships/hyperlink" Target="https://podminky.urs.cz/item/CS_URS_2025_01/279351122" TargetMode="External"/><Relationship Id="rId30" Type="http://schemas.openxmlformats.org/officeDocument/2006/relationships/hyperlink" Target="https://podminky.urs.cz/item/CS_URS_2025_01/411351011" TargetMode="External"/><Relationship Id="rId35" Type="http://schemas.openxmlformats.org/officeDocument/2006/relationships/hyperlink" Target="https://podminky.urs.cz/item/CS_URS_2025_01/417351115" TargetMode="External"/><Relationship Id="rId43" Type="http://schemas.openxmlformats.org/officeDocument/2006/relationships/hyperlink" Target="https://podminky.urs.cz/item/CS_URS_2023_02/998012021" TargetMode="External"/><Relationship Id="rId48" Type="http://schemas.openxmlformats.org/officeDocument/2006/relationships/hyperlink" Target="https://podminky.urs.cz/item/CS_URS_2023_02/998711101" TargetMode="External"/><Relationship Id="rId8" Type="http://schemas.openxmlformats.org/officeDocument/2006/relationships/hyperlink" Target="https://podminky.urs.cz/item/CS_URS_2025_01/153211003" TargetMode="External"/><Relationship Id="rId51" Type="http://schemas.openxmlformats.org/officeDocument/2006/relationships/hyperlink" Target="https://podminky.urs.cz/item/CS_URS_2023_02/998767101" TargetMode="External"/><Relationship Id="rId3" Type="http://schemas.openxmlformats.org/officeDocument/2006/relationships/hyperlink" Target="https://podminky.urs.cz/item/CS_URS_2025_01/162351104" TargetMode="External"/><Relationship Id="rId12" Type="http://schemas.openxmlformats.org/officeDocument/2006/relationships/hyperlink" Target="https://podminky.urs.cz/item/CS_URS_2025_01/212572121" TargetMode="External"/><Relationship Id="rId17" Type="http://schemas.openxmlformats.org/officeDocument/2006/relationships/hyperlink" Target="https://podminky.urs.cz/item/CS_URS_2025_01/273351121" TargetMode="External"/><Relationship Id="rId25" Type="http://schemas.openxmlformats.org/officeDocument/2006/relationships/hyperlink" Target="https://podminky.urs.cz/item/CS_URS_2025_01/279323112" TargetMode="External"/><Relationship Id="rId33" Type="http://schemas.openxmlformats.org/officeDocument/2006/relationships/hyperlink" Target="https://podminky.urs.cz/item/CS_URS_2025_01/411354314" TargetMode="External"/><Relationship Id="rId38" Type="http://schemas.openxmlformats.org/officeDocument/2006/relationships/hyperlink" Target="https://podminky.urs.cz/item/CS_URS_2025_01/631319012" TargetMode="External"/><Relationship Id="rId46" Type="http://schemas.openxmlformats.org/officeDocument/2006/relationships/hyperlink" Target="https://podminky.urs.cz/item/CS_URS_2025_01/711471051" TargetMode="External"/><Relationship Id="rId20" Type="http://schemas.openxmlformats.org/officeDocument/2006/relationships/hyperlink" Target="https://podminky.urs.cz/item/CS_URS_2025_01/273362021" TargetMode="External"/><Relationship Id="rId41" Type="http://schemas.openxmlformats.org/officeDocument/2006/relationships/hyperlink" Target="https://podminky.urs.cz/item/CS_URS_2025_01/631362021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https://podminky.urs.cz/item/CS_URS_2025_01/131251104" TargetMode="External"/><Relationship Id="rId6" Type="http://schemas.openxmlformats.org/officeDocument/2006/relationships/hyperlink" Target="https://podminky.urs.cz/item/CS_URS_2025_01/174151101" TargetMode="External"/><Relationship Id="rId15" Type="http://schemas.openxmlformats.org/officeDocument/2006/relationships/hyperlink" Target="https://podminky.urs.cz/item/CS_URS_2025_01/213141113" TargetMode="External"/><Relationship Id="rId23" Type="http://schemas.openxmlformats.org/officeDocument/2006/relationships/hyperlink" Target="https://podminky.urs.cz/item/CS_URS_2025_01/275351122" TargetMode="External"/><Relationship Id="rId28" Type="http://schemas.openxmlformats.org/officeDocument/2006/relationships/hyperlink" Target="https://podminky.urs.cz/item/CS_URS_2025_01/279361821" TargetMode="External"/><Relationship Id="rId36" Type="http://schemas.openxmlformats.org/officeDocument/2006/relationships/hyperlink" Target="https://podminky.urs.cz/item/CS_URS_2025_01/417351116" TargetMode="External"/><Relationship Id="rId49" Type="http://schemas.openxmlformats.org/officeDocument/2006/relationships/hyperlink" Target="https://podminky.urs.cz/item/CS_URS_2025_01/71236170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83201401" TargetMode="External"/><Relationship Id="rId13" Type="http://schemas.openxmlformats.org/officeDocument/2006/relationships/hyperlink" Target="https://podminky.urs.cz/item/CS_URS_2025_01/789325316" TargetMode="External"/><Relationship Id="rId3" Type="http://schemas.openxmlformats.org/officeDocument/2006/relationships/hyperlink" Target="https://podminky.urs.cz/item/CS_URS_2025_01/998014211" TargetMode="External"/><Relationship Id="rId7" Type="http://schemas.openxmlformats.org/officeDocument/2006/relationships/hyperlink" Target="https://podminky.urs.cz/item/CS_URS_2025_01/783201201" TargetMode="External"/><Relationship Id="rId12" Type="http://schemas.openxmlformats.org/officeDocument/2006/relationships/hyperlink" Target="https://podminky.urs.cz/item/CS_URS_2025_01/789325210" TargetMode="External"/><Relationship Id="rId2" Type="http://schemas.openxmlformats.org/officeDocument/2006/relationships/hyperlink" Target="https://podminky.urs.cz/item/CS_URS_2025_01/953946132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s://podminky.urs.cz/item/CS_URS_2025_01/232321122" TargetMode="External"/><Relationship Id="rId6" Type="http://schemas.openxmlformats.org/officeDocument/2006/relationships/hyperlink" Target="https://podminky.urs.cz/item/CS_URS_2023_02/998767101" TargetMode="External"/><Relationship Id="rId11" Type="http://schemas.openxmlformats.org/officeDocument/2006/relationships/hyperlink" Target="https://podminky.urs.cz/item/CS_URS_2025_01/783213101" TargetMode="External"/><Relationship Id="rId5" Type="http://schemas.openxmlformats.org/officeDocument/2006/relationships/hyperlink" Target="https://podminky.urs.cz/item/CS_URS_2023_02/998762101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podminky.urs.cz/item/CS_URS_2025_01/783213021" TargetMode="External"/><Relationship Id="rId4" Type="http://schemas.openxmlformats.org/officeDocument/2006/relationships/hyperlink" Target="https://podminky.urs.cz/item/CS_URS_2025_01/762952011" TargetMode="External"/><Relationship Id="rId9" Type="http://schemas.openxmlformats.org/officeDocument/2006/relationships/hyperlink" Target="https://podminky.urs.cz/item/CS_URS_2025_01/783201403" TargetMode="External"/><Relationship Id="rId14" Type="http://schemas.openxmlformats.org/officeDocument/2006/relationships/hyperlink" Target="https://podminky.urs.cz/item/CS_URS_2025_01/78932532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273351122" TargetMode="External"/><Relationship Id="rId18" Type="http://schemas.openxmlformats.org/officeDocument/2006/relationships/hyperlink" Target="https://podminky.urs.cz/item/CS_URS_2025_01/279351121" TargetMode="External"/><Relationship Id="rId26" Type="http://schemas.openxmlformats.org/officeDocument/2006/relationships/hyperlink" Target="https://podminky.urs.cz/item/CS_URS_2025_01/711191101" TargetMode="External"/><Relationship Id="rId39" Type="http://schemas.openxmlformats.org/officeDocument/2006/relationships/hyperlink" Target="https://podminky.urs.cz/item/CS_URS_2025_01/783201401" TargetMode="External"/><Relationship Id="rId21" Type="http://schemas.openxmlformats.org/officeDocument/2006/relationships/hyperlink" Target="https://podminky.urs.cz/item/CS_URS_2025_01/632481213" TargetMode="External"/><Relationship Id="rId34" Type="http://schemas.openxmlformats.org/officeDocument/2006/relationships/hyperlink" Target="https://podminky.urs.cz/item/CS_URS_2025_01/762841310" TargetMode="External"/><Relationship Id="rId42" Type="http://schemas.openxmlformats.org/officeDocument/2006/relationships/hyperlink" Target="https://podminky.urs.cz/item/CS_URS_2025_01/783213101" TargetMode="External"/><Relationship Id="rId7" Type="http://schemas.openxmlformats.org/officeDocument/2006/relationships/hyperlink" Target="https://podminky.urs.cz/item/CS_URS_2025_01/212572121" TargetMode="External"/><Relationship Id="rId2" Type="http://schemas.openxmlformats.org/officeDocument/2006/relationships/hyperlink" Target="https://podminky.urs.cz/item/CS_URS_2025_01/162351104" TargetMode="External"/><Relationship Id="rId16" Type="http://schemas.openxmlformats.org/officeDocument/2006/relationships/hyperlink" Target="https://podminky.urs.cz/item/CS_URS_2025_01/274351122" TargetMode="External"/><Relationship Id="rId29" Type="http://schemas.openxmlformats.org/officeDocument/2006/relationships/hyperlink" Target="https://podminky.urs.cz/item/CS_URS_2025_01/712463104" TargetMode="External"/><Relationship Id="rId1" Type="http://schemas.openxmlformats.org/officeDocument/2006/relationships/hyperlink" Target="https://podminky.urs.cz/item/CS_URS_2025_01/122251102" TargetMode="External"/><Relationship Id="rId6" Type="http://schemas.openxmlformats.org/officeDocument/2006/relationships/hyperlink" Target="https://podminky.urs.cz/item/CS_URS_2025_01/211971110" TargetMode="External"/><Relationship Id="rId11" Type="http://schemas.openxmlformats.org/officeDocument/2006/relationships/hyperlink" Target="https://podminky.urs.cz/item/CS_URS_2025_01/273323611" TargetMode="External"/><Relationship Id="rId24" Type="http://schemas.openxmlformats.org/officeDocument/2006/relationships/hyperlink" Target="https://podminky.urs.cz/item/CS_URS_2025_01/711161212" TargetMode="External"/><Relationship Id="rId32" Type="http://schemas.openxmlformats.org/officeDocument/2006/relationships/hyperlink" Target="https://podminky.urs.cz/item/CS_URS_2023_02/762332141" TargetMode="External"/><Relationship Id="rId37" Type="http://schemas.openxmlformats.org/officeDocument/2006/relationships/hyperlink" Target="https://podminky.urs.cz/item/CS_URS_2025_01/764214605.R4" TargetMode="External"/><Relationship Id="rId40" Type="http://schemas.openxmlformats.org/officeDocument/2006/relationships/hyperlink" Target="https://podminky.urs.cz/item/CS_URS_2025_01/783201403" TargetMode="External"/><Relationship Id="rId45" Type="http://schemas.openxmlformats.org/officeDocument/2006/relationships/drawing" Target="../drawings/drawing5.xml"/><Relationship Id="rId5" Type="http://schemas.openxmlformats.org/officeDocument/2006/relationships/hyperlink" Target="https://podminky.urs.cz/item/CS_URS_2025_01/174151101" TargetMode="External"/><Relationship Id="rId15" Type="http://schemas.openxmlformats.org/officeDocument/2006/relationships/hyperlink" Target="https://podminky.urs.cz/item/CS_URS_2025_01/274351121" TargetMode="External"/><Relationship Id="rId23" Type="http://schemas.openxmlformats.org/officeDocument/2006/relationships/hyperlink" Target="https://podminky.urs.cz/item/CS_URS_2023_02/998012021" TargetMode="External"/><Relationship Id="rId28" Type="http://schemas.openxmlformats.org/officeDocument/2006/relationships/hyperlink" Target="https://podminky.urs.cz/item/CS_URS_2023_02/998711101" TargetMode="External"/><Relationship Id="rId36" Type="http://schemas.openxmlformats.org/officeDocument/2006/relationships/hyperlink" Target="https://podminky.urs.cz/item/CS_URS_2023_02/998762101" TargetMode="External"/><Relationship Id="rId10" Type="http://schemas.openxmlformats.org/officeDocument/2006/relationships/hyperlink" Target="https://podminky.urs.cz/item/CS_URS_2025_01/273313611" TargetMode="External"/><Relationship Id="rId19" Type="http://schemas.openxmlformats.org/officeDocument/2006/relationships/hyperlink" Target="https://podminky.urs.cz/item/CS_URS_2025_01/279351122" TargetMode="External"/><Relationship Id="rId31" Type="http://schemas.openxmlformats.org/officeDocument/2006/relationships/hyperlink" Target="https://podminky.urs.cz/item/CS_URS_2025_01/762332123" TargetMode="External"/><Relationship Id="rId44" Type="http://schemas.openxmlformats.org/officeDocument/2006/relationships/printerSettings" Target="../printerSettings/printerSettings5.bin"/><Relationship Id="rId4" Type="http://schemas.openxmlformats.org/officeDocument/2006/relationships/hyperlink" Target="https://podminky.urs.cz/item/CS_URS_2025_01/171151103" TargetMode="External"/><Relationship Id="rId9" Type="http://schemas.openxmlformats.org/officeDocument/2006/relationships/hyperlink" Target="https://podminky.urs.cz/item/CS_URS_2025_01/213141111" TargetMode="External"/><Relationship Id="rId14" Type="http://schemas.openxmlformats.org/officeDocument/2006/relationships/hyperlink" Target="https://podminky.urs.cz/item/CS_URS_2025_01/274323611" TargetMode="External"/><Relationship Id="rId22" Type="http://schemas.openxmlformats.org/officeDocument/2006/relationships/hyperlink" Target="https://podminky.urs.cz/item/CS_URS_2023_02/953961112" TargetMode="External"/><Relationship Id="rId27" Type="http://schemas.openxmlformats.org/officeDocument/2006/relationships/hyperlink" Target="https://podminky.urs.cz/item/CS_URS_2025_01/711192101" TargetMode="External"/><Relationship Id="rId30" Type="http://schemas.openxmlformats.org/officeDocument/2006/relationships/hyperlink" Target="https://podminky.urs.cz/item/CS_URS_2023_02/998712101" TargetMode="External"/><Relationship Id="rId35" Type="http://schemas.openxmlformats.org/officeDocument/2006/relationships/hyperlink" Target="https://podminky.urs.cz/item/CS_URS_2025_01/762842131" TargetMode="External"/><Relationship Id="rId43" Type="http://schemas.openxmlformats.org/officeDocument/2006/relationships/hyperlink" Target="https://podminky.urs.cz/item/CS_URS_2025_01/783917151" TargetMode="External"/><Relationship Id="rId8" Type="http://schemas.openxmlformats.org/officeDocument/2006/relationships/hyperlink" Target="https://podminky.urs.cz/item/CS_URS_2023_02/212755214" TargetMode="External"/><Relationship Id="rId3" Type="http://schemas.openxmlformats.org/officeDocument/2006/relationships/hyperlink" Target="https://podminky.urs.cz/item/CS_URS_2025_01/167151101" TargetMode="External"/><Relationship Id="rId12" Type="http://schemas.openxmlformats.org/officeDocument/2006/relationships/hyperlink" Target="https://podminky.urs.cz/item/CS_URS_2025_01/273351121" TargetMode="External"/><Relationship Id="rId17" Type="http://schemas.openxmlformats.org/officeDocument/2006/relationships/hyperlink" Target="https://podminky.urs.cz/item/CS_URS_2025_01/279323112" TargetMode="External"/><Relationship Id="rId25" Type="http://schemas.openxmlformats.org/officeDocument/2006/relationships/hyperlink" Target="https://podminky.urs.cz/item/CS_URS_2025_01/711161383" TargetMode="External"/><Relationship Id="rId33" Type="http://schemas.openxmlformats.org/officeDocument/2006/relationships/hyperlink" Target="https://podminky.urs.cz/item/CS_URS_2025_01/762341027" TargetMode="External"/><Relationship Id="rId38" Type="http://schemas.openxmlformats.org/officeDocument/2006/relationships/hyperlink" Target="https://podminky.urs.cz/item/CS_URS_2025_01/783201201" TargetMode="External"/><Relationship Id="rId20" Type="http://schemas.openxmlformats.org/officeDocument/2006/relationships/hyperlink" Target="https://podminky.urs.cz/item/CS_URS_2025_01/632481212" TargetMode="External"/><Relationship Id="rId41" Type="http://schemas.openxmlformats.org/officeDocument/2006/relationships/hyperlink" Target="https://podminky.urs.cz/item/CS_URS_2025_01/7832130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211971110" TargetMode="External"/><Relationship Id="rId13" Type="http://schemas.openxmlformats.org/officeDocument/2006/relationships/hyperlink" Target="https://podminky.urs.cz/item/CS_URS_2025_01/564811111" TargetMode="External"/><Relationship Id="rId18" Type="http://schemas.openxmlformats.org/officeDocument/2006/relationships/hyperlink" Target="https://podminky.urs.cz/item/CS_URS_2023_02/997221559" TargetMode="External"/><Relationship Id="rId3" Type="http://schemas.openxmlformats.org/officeDocument/2006/relationships/hyperlink" Target="https://podminky.urs.cz/item/CS_URS_2025_01/121151125" TargetMode="External"/><Relationship Id="rId21" Type="http://schemas.openxmlformats.org/officeDocument/2006/relationships/hyperlink" Target="https://podminky.urs.cz/item/CS_URS_2025_01/997221655" TargetMode="External"/><Relationship Id="rId7" Type="http://schemas.openxmlformats.org/officeDocument/2006/relationships/hyperlink" Target="https://podminky.urs.cz/item/CS_URS_2025_01/181351115" TargetMode="External"/><Relationship Id="rId12" Type="http://schemas.openxmlformats.org/officeDocument/2006/relationships/hyperlink" Target="https://podminky.urs.cz/item/CS_URS_2025_01/564211111" TargetMode="External"/><Relationship Id="rId17" Type="http://schemas.openxmlformats.org/officeDocument/2006/relationships/hyperlink" Target="https://podminky.urs.cz/item/CS_URS_2025_01/997221551" TargetMode="External"/><Relationship Id="rId2" Type="http://schemas.openxmlformats.org/officeDocument/2006/relationships/hyperlink" Target="https://podminky.urs.cz/item/CS_URS_2025_01/113107344" TargetMode="External"/><Relationship Id="rId16" Type="http://schemas.openxmlformats.org/officeDocument/2006/relationships/hyperlink" Target="https://podminky.urs.cz/item/CS_URS_2025_01/919735114" TargetMode="External"/><Relationship Id="rId20" Type="http://schemas.openxmlformats.org/officeDocument/2006/relationships/hyperlink" Target="https://podminky.urs.cz/item/CS_URS_2025_01/997221645" TargetMode="External"/><Relationship Id="rId1" Type="http://schemas.openxmlformats.org/officeDocument/2006/relationships/hyperlink" Target="https://podminky.urs.cz/item/CS_URS_2025_01/113107323" TargetMode="External"/><Relationship Id="rId6" Type="http://schemas.openxmlformats.org/officeDocument/2006/relationships/hyperlink" Target="https://podminky.urs.cz/item/CS_URS_2025_01/162551108" TargetMode="External"/><Relationship Id="rId11" Type="http://schemas.openxmlformats.org/officeDocument/2006/relationships/hyperlink" Target="https://podminky.urs.cz/item/CS_URS_2025_01/564201111" TargetMode="External"/><Relationship Id="rId24" Type="http://schemas.openxmlformats.org/officeDocument/2006/relationships/drawing" Target="../drawings/drawing6.xml"/><Relationship Id="rId5" Type="http://schemas.openxmlformats.org/officeDocument/2006/relationships/hyperlink" Target="https://podminky.urs.cz/item/CS_URS_2025_01/155131313" TargetMode="External"/><Relationship Id="rId15" Type="http://schemas.openxmlformats.org/officeDocument/2006/relationships/hyperlink" Target="https://podminky.urs.cz/item/CS_URS_2025_01/919726121" TargetMode="External"/><Relationship Id="rId23" Type="http://schemas.openxmlformats.org/officeDocument/2006/relationships/printerSettings" Target="../printerSettings/printerSettings6.bin"/><Relationship Id="rId10" Type="http://schemas.openxmlformats.org/officeDocument/2006/relationships/hyperlink" Target="https://podminky.urs.cz/item/CS_URS_2023_02/212755216" TargetMode="External"/><Relationship Id="rId19" Type="http://schemas.openxmlformats.org/officeDocument/2006/relationships/hyperlink" Target="https://podminky.urs.cz/item/CS_URS_2025_01/997221611" TargetMode="External"/><Relationship Id="rId4" Type="http://schemas.openxmlformats.org/officeDocument/2006/relationships/hyperlink" Target="https://podminky.urs.cz/item/CS_URS_2025_01/155131313" TargetMode="External"/><Relationship Id="rId9" Type="http://schemas.openxmlformats.org/officeDocument/2006/relationships/hyperlink" Target="https://podminky.urs.cz/item/CS_URS_2025_01/212572121" TargetMode="External"/><Relationship Id="rId14" Type="http://schemas.openxmlformats.org/officeDocument/2006/relationships/hyperlink" Target="https://podminky.urs.cz/item/CS_URS_2025_01/564851111" TargetMode="External"/><Relationship Id="rId22" Type="http://schemas.openxmlformats.org/officeDocument/2006/relationships/hyperlink" Target="https://podminky.urs.cz/item/CS_URS_2023_02/99823131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41122024" TargetMode="External"/><Relationship Id="rId18" Type="http://schemas.openxmlformats.org/officeDocument/2006/relationships/hyperlink" Target="https://podminky.urs.cz/item/CS_URS_2025_01/741420022" TargetMode="External"/><Relationship Id="rId26" Type="http://schemas.openxmlformats.org/officeDocument/2006/relationships/hyperlink" Target="https://podminky.urs.cz/item/CS_URS_2025_01/741372065" TargetMode="External"/><Relationship Id="rId39" Type="http://schemas.openxmlformats.org/officeDocument/2006/relationships/hyperlink" Target="https://podminky.urs.cz/item/CS_URS_2025_01/460281121" TargetMode="External"/><Relationship Id="rId21" Type="http://schemas.openxmlformats.org/officeDocument/2006/relationships/hyperlink" Target="https://podminky.urs.cz/item/CS_URS_2025_01/741372131" TargetMode="External"/><Relationship Id="rId34" Type="http://schemas.openxmlformats.org/officeDocument/2006/relationships/hyperlink" Target="https://podminky.urs.cz/item/CS_URS_2025_01/460010011" TargetMode="External"/><Relationship Id="rId42" Type="http://schemas.openxmlformats.org/officeDocument/2006/relationships/hyperlink" Target="https://podminky.urs.cz/item/CS_URS_2025_01/460551111" TargetMode="External"/><Relationship Id="rId47" Type="http://schemas.openxmlformats.org/officeDocument/2006/relationships/drawing" Target="../drawings/drawing8.xml"/><Relationship Id="rId7" Type="http://schemas.openxmlformats.org/officeDocument/2006/relationships/hyperlink" Target="https://podminky.urs.cz/item/CS_URS_2025_01/741321003" TargetMode="External"/><Relationship Id="rId2" Type="http://schemas.openxmlformats.org/officeDocument/2006/relationships/hyperlink" Target="https://podminky.urs.cz/item/CS_URS_2025_01/741320175" TargetMode="External"/><Relationship Id="rId16" Type="http://schemas.openxmlformats.org/officeDocument/2006/relationships/hyperlink" Target="https://podminky.urs.cz/item/CS_URS_2025_01/741110333" TargetMode="External"/><Relationship Id="rId29" Type="http://schemas.openxmlformats.org/officeDocument/2006/relationships/hyperlink" Target="https://podminky.urs.cz/item/CS_URS_2025_01/741112302" TargetMode="External"/><Relationship Id="rId1" Type="http://schemas.openxmlformats.org/officeDocument/2006/relationships/hyperlink" Target="https://podminky.urs.cz/item/CS_URS_2025_01/741210003" TargetMode="External"/><Relationship Id="rId6" Type="http://schemas.openxmlformats.org/officeDocument/2006/relationships/hyperlink" Target="https://podminky.urs.cz/item/CS_URS_2025_01/741331033" TargetMode="External"/><Relationship Id="rId11" Type="http://schemas.openxmlformats.org/officeDocument/2006/relationships/hyperlink" Target="https://podminky.urs.cz/item/CS_URS_2025_01/741130004" TargetMode="External"/><Relationship Id="rId24" Type="http://schemas.openxmlformats.org/officeDocument/2006/relationships/hyperlink" Target="https://podminky.urs.cz/item/CS_URS_2025_01/741313082" TargetMode="External"/><Relationship Id="rId32" Type="http://schemas.openxmlformats.org/officeDocument/2006/relationships/hyperlink" Target="https://podminky.urs.cz/item/CS_URS_2025_01/741810011" TargetMode="External"/><Relationship Id="rId37" Type="http://schemas.openxmlformats.org/officeDocument/2006/relationships/hyperlink" Target="https://podminky.urs.cz/item/CS_URS_2025_01/460061171" TargetMode="External"/><Relationship Id="rId40" Type="http://schemas.openxmlformats.org/officeDocument/2006/relationships/hyperlink" Target="https://podminky.urs.cz/item/CS_URS_2025_01/460661512" TargetMode="External"/><Relationship Id="rId45" Type="http://schemas.openxmlformats.org/officeDocument/2006/relationships/hyperlink" Target="https://podminky.urs.cz/item/CS_URS_2025_01/741110312" TargetMode="External"/><Relationship Id="rId5" Type="http://schemas.openxmlformats.org/officeDocument/2006/relationships/hyperlink" Target="https://podminky.urs.cz/item/CS_URS_2025_01/741322022" TargetMode="External"/><Relationship Id="rId15" Type="http://schemas.openxmlformats.org/officeDocument/2006/relationships/hyperlink" Target="https://podminky.urs.cz/item/CS_URS_2025_01/741110042" TargetMode="External"/><Relationship Id="rId23" Type="http://schemas.openxmlformats.org/officeDocument/2006/relationships/hyperlink" Target="https://podminky.urs.cz/item/CS_URS_2025_01/210191515" TargetMode="External"/><Relationship Id="rId28" Type="http://schemas.openxmlformats.org/officeDocument/2006/relationships/hyperlink" Target="https://podminky.urs.cz/item/CS_URS_2025_01/741112065" TargetMode="External"/><Relationship Id="rId36" Type="http://schemas.openxmlformats.org/officeDocument/2006/relationships/hyperlink" Target="https://podminky.urs.cz/item/CS_URS_2025_01/460021111" TargetMode="External"/><Relationship Id="rId10" Type="http://schemas.openxmlformats.org/officeDocument/2006/relationships/hyperlink" Target="https://podminky.urs.cz/item/CS_URS_2025_01/741130003" TargetMode="External"/><Relationship Id="rId19" Type="http://schemas.openxmlformats.org/officeDocument/2006/relationships/hyperlink" Target="https://podminky.urs.cz/item/CS_URS_2025_01/210204105" TargetMode="External"/><Relationship Id="rId31" Type="http://schemas.openxmlformats.org/officeDocument/2006/relationships/hyperlink" Target="https://podminky.urs.cz/item/CS_URS_2025_01/741810003" TargetMode="External"/><Relationship Id="rId44" Type="http://schemas.openxmlformats.org/officeDocument/2006/relationships/hyperlink" Target="https://podminky.urs.cz/item/CS_URS_2025_01/741110313" TargetMode="External"/><Relationship Id="rId4" Type="http://schemas.openxmlformats.org/officeDocument/2006/relationships/hyperlink" Target="https://podminky.urs.cz/item/CS_URS_2025_01/741321003" TargetMode="External"/><Relationship Id="rId9" Type="http://schemas.openxmlformats.org/officeDocument/2006/relationships/hyperlink" Target="https://podminky.urs.cz/item/CS_URS_2025_01/741130001" TargetMode="External"/><Relationship Id="rId14" Type="http://schemas.openxmlformats.org/officeDocument/2006/relationships/hyperlink" Target="https://podminky.urs.cz/item/CS_URS_2025_01/741122032" TargetMode="External"/><Relationship Id="rId22" Type="http://schemas.openxmlformats.org/officeDocument/2006/relationships/hyperlink" Target="https://podminky.urs.cz/item/CS_URS_2025_01/741130004" TargetMode="External"/><Relationship Id="rId27" Type="http://schemas.openxmlformats.org/officeDocument/2006/relationships/hyperlink" Target="https://podminky.urs.cz/item/CS_URS_2025_01/741210001" TargetMode="External"/><Relationship Id="rId30" Type="http://schemas.openxmlformats.org/officeDocument/2006/relationships/hyperlink" Target="https://podminky.urs.cz/item/CS_URS_2025_01/210021058" TargetMode="External"/><Relationship Id="rId35" Type="http://schemas.openxmlformats.org/officeDocument/2006/relationships/hyperlink" Target="https://podminky.urs.cz/item/CS_URS_2025_01/460161162" TargetMode="External"/><Relationship Id="rId43" Type="http://schemas.openxmlformats.org/officeDocument/2006/relationships/hyperlink" Target="https://podminky.urs.cz/item/CS_URS_2025_01/460581111" TargetMode="External"/><Relationship Id="rId8" Type="http://schemas.openxmlformats.org/officeDocument/2006/relationships/hyperlink" Target="https://podminky.urs.cz/item/CS_URS_2025_01/741130005" TargetMode="External"/><Relationship Id="rId3" Type="http://schemas.openxmlformats.org/officeDocument/2006/relationships/hyperlink" Target="https://podminky.urs.cz/item/CS_URS_2025_01/741320105" TargetMode="External"/><Relationship Id="rId12" Type="http://schemas.openxmlformats.org/officeDocument/2006/relationships/hyperlink" Target="https://podminky.urs.cz/item/CS_URS_2025_01/741122122" TargetMode="External"/><Relationship Id="rId17" Type="http://schemas.openxmlformats.org/officeDocument/2006/relationships/hyperlink" Target="https://podminky.urs.cz/item/CS_URS_2025_01/741410021" TargetMode="External"/><Relationship Id="rId25" Type="http://schemas.openxmlformats.org/officeDocument/2006/relationships/hyperlink" Target="https://podminky.urs.cz/item/CS_URS_2025_01/741313082" TargetMode="External"/><Relationship Id="rId33" Type="http://schemas.openxmlformats.org/officeDocument/2006/relationships/hyperlink" Target="https://podminky.urs.cz/item/CS_URS_2025_01/741910513" TargetMode="External"/><Relationship Id="rId38" Type="http://schemas.openxmlformats.org/officeDocument/2006/relationships/hyperlink" Target="https://podminky.urs.cz/item/CS_URS_2025_01/460281111" TargetMode="External"/><Relationship Id="rId46" Type="http://schemas.openxmlformats.org/officeDocument/2006/relationships/printerSettings" Target="../printerSettings/printerSettings8.bin"/><Relationship Id="rId20" Type="http://schemas.openxmlformats.org/officeDocument/2006/relationships/hyperlink" Target="https://podminky.urs.cz/item/CS_URS_2025_01/741373002" TargetMode="External"/><Relationship Id="rId41" Type="http://schemas.openxmlformats.org/officeDocument/2006/relationships/hyperlink" Target="https://podminky.urs.cz/item/CS_URS_2025_01/460431172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273321511" TargetMode="External"/><Relationship Id="rId18" Type="http://schemas.openxmlformats.org/officeDocument/2006/relationships/hyperlink" Target="https://podminky.urs.cz/item/CS_URS_2025_01/451573111" TargetMode="External"/><Relationship Id="rId26" Type="http://schemas.openxmlformats.org/officeDocument/2006/relationships/hyperlink" Target="https://podminky.urs.cz/item/CS_URS_2025_01/892351111" TargetMode="External"/><Relationship Id="rId39" Type="http://schemas.openxmlformats.org/officeDocument/2006/relationships/hyperlink" Target="https://podminky.urs.cz/item/CS_URS_2025_01/998276101" TargetMode="External"/><Relationship Id="rId21" Type="http://schemas.openxmlformats.org/officeDocument/2006/relationships/hyperlink" Target="https://podminky.urs.cz/item/CS_URS_2025_01/877161212" TargetMode="External"/><Relationship Id="rId34" Type="http://schemas.openxmlformats.org/officeDocument/2006/relationships/hyperlink" Target="https://podminky.urs.cz/item/CS_URS_2025_01/899722112" TargetMode="External"/><Relationship Id="rId42" Type="http://schemas.openxmlformats.org/officeDocument/2006/relationships/printerSettings" Target="../printerSettings/printerSettings9.bin"/><Relationship Id="rId7" Type="http://schemas.openxmlformats.org/officeDocument/2006/relationships/hyperlink" Target="https://podminky.urs.cz/item/CS_URS_2025_01/162751137" TargetMode="External"/><Relationship Id="rId2" Type="http://schemas.openxmlformats.org/officeDocument/2006/relationships/hyperlink" Target="https://podminky.urs.cz/item/CS_URS_2025_01/132351102" TargetMode="External"/><Relationship Id="rId16" Type="http://schemas.openxmlformats.org/officeDocument/2006/relationships/hyperlink" Target="https://podminky.urs.cz/item/CS_URS_2025_01/273362021" TargetMode="External"/><Relationship Id="rId20" Type="http://schemas.openxmlformats.org/officeDocument/2006/relationships/hyperlink" Target="https://podminky.urs.cz/item/CS_URS_2025_01/871350310" TargetMode="External"/><Relationship Id="rId29" Type="http://schemas.openxmlformats.org/officeDocument/2006/relationships/hyperlink" Target="https://podminky.urs.cz/item/CS_URS_2025_01/894812203" TargetMode="External"/><Relationship Id="rId41" Type="http://schemas.openxmlformats.org/officeDocument/2006/relationships/hyperlink" Target="https://podminky.urs.cz/item/CS_URS_2025_01/460791214" TargetMode="External"/><Relationship Id="rId1" Type="http://schemas.openxmlformats.org/officeDocument/2006/relationships/hyperlink" Target="https://podminky.urs.cz/item/CS_URS_2025_01/131351103" TargetMode="External"/><Relationship Id="rId6" Type="http://schemas.openxmlformats.org/officeDocument/2006/relationships/hyperlink" Target="https://podminky.urs.cz/item/CS_URS_2025_01/162351123" TargetMode="External"/><Relationship Id="rId11" Type="http://schemas.openxmlformats.org/officeDocument/2006/relationships/hyperlink" Target="https://podminky.urs.cz/item/CS_URS_2025_01/174151101" TargetMode="External"/><Relationship Id="rId24" Type="http://schemas.openxmlformats.org/officeDocument/2006/relationships/hyperlink" Target="https://podminky.urs.cz/item/CS_URS_2025_01/877310330" TargetMode="External"/><Relationship Id="rId32" Type="http://schemas.openxmlformats.org/officeDocument/2006/relationships/hyperlink" Target="https://podminky.urs.cz/item/CS_URS_2025_01/894812241" TargetMode="External"/><Relationship Id="rId37" Type="http://schemas.openxmlformats.org/officeDocument/2006/relationships/hyperlink" Target="https://podminky.urs.cz/item/CS_URS_2025_01/977151123" TargetMode="External"/><Relationship Id="rId40" Type="http://schemas.openxmlformats.org/officeDocument/2006/relationships/hyperlink" Target="https://podminky.urs.cz/item/CS_URS_2025_01/210103032" TargetMode="External"/><Relationship Id="rId5" Type="http://schemas.openxmlformats.org/officeDocument/2006/relationships/hyperlink" Target="https://podminky.urs.cz/item/CS_URS_2025_01/151102111" TargetMode="External"/><Relationship Id="rId15" Type="http://schemas.openxmlformats.org/officeDocument/2006/relationships/hyperlink" Target="https://podminky.urs.cz/item/CS_URS_2025_01/273351122" TargetMode="External"/><Relationship Id="rId23" Type="http://schemas.openxmlformats.org/officeDocument/2006/relationships/hyperlink" Target="https://podminky.urs.cz/item/CS_URS_2025_01/877310310" TargetMode="External"/><Relationship Id="rId28" Type="http://schemas.openxmlformats.org/officeDocument/2006/relationships/hyperlink" Target="https://podminky.urs.cz/item/CS_URS_2025_01/894812202" TargetMode="External"/><Relationship Id="rId36" Type="http://schemas.openxmlformats.org/officeDocument/2006/relationships/hyperlink" Target="https://podminky.urs.cz/item/CS_URS_2025_01/977151118" TargetMode="External"/><Relationship Id="rId10" Type="http://schemas.openxmlformats.org/officeDocument/2006/relationships/hyperlink" Target="https://podminky.urs.cz/item/CS_URS_2025_01/171251201" TargetMode="External"/><Relationship Id="rId19" Type="http://schemas.openxmlformats.org/officeDocument/2006/relationships/hyperlink" Target="https://podminky.urs.cz/item/CS_URS_2025_01/871310310" TargetMode="External"/><Relationship Id="rId31" Type="http://schemas.openxmlformats.org/officeDocument/2006/relationships/hyperlink" Target="https://podminky.urs.cz/item/CS_URS_2025_01/894812231" TargetMode="External"/><Relationship Id="rId4" Type="http://schemas.openxmlformats.org/officeDocument/2006/relationships/hyperlink" Target="https://podminky.urs.cz/item/CS_URS_2025_01/151102101" TargetMode="External"/><Relationship Id="rId9" Type="http://schemas.openxmlformats.org/officeDocument/2006/relationships/hyperlink" Target="https://podminky.urs.cz/item/CS_URS_2025_01/171201231" TargetMode="External"/><Relationship Id="rId14" Type="http://schemas.openxmlformats.org/officeDocument/2006/relationships/hyperlink" Target="https://podminky.urs.cz/item/CS_URS_2025_01/273351121" TargetMode="External"/><Relationship Id="rId22" Type="http://schemas.openxmlformats.org/officeDocument/2006/relationships/hyperlink" Target="https://podminky.urs.cz/item/CS_URS_2025_01/877161213" TargetMode="External"/><Relationship Id="rId27" Type="http://schemas.openxmlformats.org/officeDocument/2006/relationships/hyperlink" Target="https://podminky.urs.cz/item/CS_URS_2025_01/894812201" TargetMode="External"/><Relationship Id="rId30" Type="http://schemas.openxmlformats.org/officeDocument/2006/relationships/hyperlink" Target="https://podminky.urs.cz/item/CS_URS_2025_01/894812204" TargetMode="External"/><Relationship Id="rId35" Type="http://schemas.openxmlformats.org/officeDocument/2006/relationships/hyperlink" Target="https://podminky.urs.cz/item/CS_URS_2025_01/733390421" TargetMode="External"/><Relationship Id="rId43" Type="http://schemas.openxmlformats.org/officeDocument/2006/relationships/drawing" Target="../drawings/drawing9.xml"/><Relationship Id="rId8" Type="http://schemas.openxmlformats.org/officeDocument/2006/relationships/hyperlink" Target="https://podminky.urs.cz/item/CS_URS_2025_01/167151112" TargetMode="External"/><Relationship Id="rId3" Type="http://schemas.openxmlformats.org/officeDocument/2006/relationships/hyperlink" Target="https://podminky.urs.cz/item/CS_URS_2025_01/132354102" TargetMode="External"/><Relationship Id="rId12" Type="http://schemas.openxmlformats.org/officeDocument/2006/relationships/hyperlink" Target="https://podminky.urs.cz/item/CS_URS_2025_01/175111101" TargetMode="External"/><Relationship Id="rId17" Type="http://schemas.openxmlformats.org/officeDocument/2006/relationships/hyperlink" Target="https://podminky.urs.cz/item/CS_URS_2025_01/465513156" TargetMode="External"/><Relationship Id="rId25" Type="http://schemas.openxmlformats.org/officeDocument/2006/relationships/hyperlink" Target="https://podminky.urs.cz/item/CS_URS_2025_01/877350330" TargetMode="External"/><Relationship Id="rId33" Type="http://schemas.openxmlformats.org/officeDocument/2006/relationships/hyperlink" Target="https://podminky.urs.cz/item/CS_URS_2025_01/894812262" TargetMode="External"/><Relationship Id="rId38" Type="http://schemas.openxmlformats.org/officeDocument/2006/relationships/hyperlink" Target="https://podminky.urs.cz/item/CS_URS_2025_01/977151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27A6-673A-41D1-87D8-1FCCEA6C52E1}">
  <dimension ref="A1:G29"/>
  <sheetViews>
    <sheetView view="pageBreakPreview" topLeftCell="A10" zoomScaleNormal="100" zoomScaleSheetLayoutView="100" workbookViewId="0">
      <selection activeCell="C19" sqref="C19"/>
    </sheetView>
  </sheetViews>
  <sheetFormatPr defaultColWidth="9.28515625" defaultRowHeight="13.8"/>
  <cols>
    <col min="1" max="1" width="2.140625" style="185" customWidth="1"/>
    <col min="2" max="2" width="35.42578125" style="185" bestFit="1" customWidth="1"/>
    <col min="3" max="3" width="51.28515625" style="185" customWidth="1"/>
    <col min="4" max="4" width="19.42578125" style="185" customWidth="1"/>
    <col min="5" max="16384" width="9.28515625" style="185"/>
  </cols>
  <sheetData>
    <row r="1" spans="1:7" ht="56.25" customHeight="1">
      <c r="A1" s="204"/>
      <c r="B1" s="205"/>
      <c r="C1" s="209" t="s">
        <v>2147</v>
      </c>
      <c r="D1" s="210"/>
      <c r="E1" s="196"/>
      <c r="F1" s="196"/>
    </row>
    <row r="2" spans="1:7" ht="45" customHeight="1">
      <c r="A2" s="204"/>
      <c r="B2" s="204"/>
      <c r="C2" s="203"/>
      <c r="D2" s="202"/>
      <c r="E2" s="196"/>
      <c r="F2" s="196"/>
    </row>
    <row r="3" spans="1:7" ht="46.5" customHeight="1">
      <c r="A3" s="208" t="s">
        <v>2146</v>
      </c>
      <c r="B3" s="208"/>
      <c r="C3" s="208"/>
      <c r="D3" s="208"/>
      <c r="E3" s="196"/>
      <c r="F3" s="196"/>
    </row>
    <row r="4" spans="1:7" ht="50.25" customHeight="1">
      <c r="A4" s="208" t="s">
        <v>2145</v>
      </c>
      <c r="B4" s="208"/>
      <c r="C4" s="208"/>
      <c r="D4" s="208"/>
      <c r="E4" s="196"/>
      <c r="F4" s="196"/>
    </row>
    <row r="5" spans="1:7" ht="25.5" customHeight="1">
      <c r="A5" s="204"/>
      <c r="B5" s="204"/>
      <c r="C5" s="203"/>
      <c r="D5" s="202"/>
      <c r="E5" s="196"/>
      <c r="F5" s="196"/>
    </row>
    <row r="6" spans="1:7" ht="45" customHeight="1">
      <c r="A6" s="207" t="s">
        <v>2144</v>
      </c>
      <c r="B6" s="207"/>
      <c r="C6" s="207"/>
      <c r="D6" s="207"/>
      <c r="E6" s="196"/>
      <c r="F6" s="196"/>
    </row>
    <row r="7" spans="1:7" ht="12" customHeight="1">
      <c r="A7" s="204"/>
      <c r="B7" s="204"/>
      <c r="C7" s="203"/>
      <c r="D7" s="202"/>
      <c r="E7" s="196"/>
      <c r="F7" s="196"/>
    </row>
    <row r="8" spans="1:7" ht="12" customHeight="1">
      <c r="A8" s="204"/>
      <c r="B8" s="204"/>
      <c r="C8" s="203"/>
      <c r="D8" s="202"/>
      <c r="E8" s="196"/>
      <c r="F8" s="196"/>
    </row>
    <row r="9" spans="1:7" ht="12" customHeight="1">
      <c r="A9" s="204"/>
      <c r="B9" s="204"/>
      <c r="C9" s="203"/>
      <c r="D9" s="202"/>
      <c r="E9" s="196"/>
      <c r="F9" s="196"/>
    </row>
    <row r="10" spans="1:7" ht="14.25" customHeight="1">
      <c r="B10" s="201"/>
      <c r="C10" s="200"/>
    </row>
    <row r="11" spans="1:7" ht="24.9" customHeight="1">
      <c r="B11" s="194" t="s">
        <v>2143</v>
      </c>
      <c r="C11" s="195" t="s">
        <v>1493</v>
      </c>
    </row>
    <row r="12" spans="1:7" ht="24.9" customHeight="1">
      <c r="B12" s="194" t="s">
        <v>2142</v>
      </c>
      <c r="C12" s="199" t="s">
        <v>2141</v>
      </c>
    </row>
    <row r="13" spans="1:7" ht="24.9" customHeight="1">
      <c r="B13" s="194" t="s">
        <v>23</v>
      </c>
      <c r="C13" s="198">
        <v>45791</v>
      </c>
    </row>
    <row r="14" spans="1:7" ht="24.9" customHeight="1">
      <c r="B14" s="194" t="s">
        <v>2140</v>
      </c>
      <c r="C14" s="195" t="s">
        <v>2139</v>
      </c>
      <c r="E14" s="189"/>
      <c r="F14" s="189"/>
      <c r="G14" s="189"/>
    </row>
    <row r="15" spans="1:7" ht="24.9" customHeight="1">
      <c r="B15" s="194" t="s">
        <v>2138</v>
      </c>
      <c r="C15" s="195" t="s">
        <v>14</v>
      </c>
      <c r="E15" s="189"/>
      <c r="F15" s="189"/>
      <c r="G15" s="189"/>
    </row>
    <row r="16" spans="1:7" ht="24.9" customHeight="1">
      <c r="B16" s="194" t="s">
        <v>2137</v>
      </c>
      <c r="C16" s="195" t="s">
        <v>2136</v>
      </c>
      <c r="E16" s="189"/>
      <c r="F16" s="189"/>
      <c r="G16" s="189"/>
    </row>
    <row r="17" spans="1:7" ht="24.9" customHeight="1">
      <c r="B17" s="194" t="s">
        <v>2135</v>
      </c>
      <c r="C17" s="195" t="s">
        <v>2134</v>
      </c>
      <c r="E17" s="189"/>
      <c r="F17" s="189"/>
      <c r="G17" s="189"/>
    </row>
    <row r="18" spans="1:7" ht="24.9" customHeight="1">
      <c r="B18" s="186" t="s">
        <v>2133</v>
      </c>
      <c r="C18" s="195" t="s">
        <v>2132</v>
      </c>
      <c r="E18" s="189"/>
      <c r="F18" s="189"/>
      <c r="G18" s="189"/>
    </row>
    <row r="19" spans="1:7" ht="50.25" customHeight="1">
      <c r="A19" s="197"/>
      <c r="B19" s="197"/>
      <c r="C19" s="197"/>
      <c r="D19" s="197"/>
      <c r="E19" s="196"/>
      <c r="F19" s="196"/>
    </row>
    <row r="20" spans="1:7" ht="25.5" customHeight="1">
      <c r="B20" s="186"/>
      <c r="C20" s="195"/>
      <c r="E20" s="189"/>
      <c r="F20" s="189"/>
      <c r="G20" s="189"/>
    </row>
    <row r="21" spans="1:7" ht="25.5" customHeight="1">
      <c r="B21" s="186"/>
      <c r="C21" s="195"/>
      <c r="E21" s="189"/>
      <c r="F21" s="189"/>
      <c r="G21" s="189"/>
    </row>
    <row r="22" spans="1:7" ht="26.25" customHeight="1">
      <c r="B22" s="186"/>
      <c r="C22" s="195"/>
      <c r="E22" s="189"/>
      <c r="F22" s="189"/>
      <c r="G22" s="189"/>
    </row>
    <row r="23" spans="1:7" ht="26.1" customHeight="1">
      <c r="B23" s="194" t="s">
        <v>2131</v>
      </c>
      <c r="C23" s="195" t="s">
        <v>2130</v>
      </c>
    </row>
    <row r="24" spans="1:7" ht="26.1" customHeight="1">
      <c r="B24" s="194" t="s">
        <v>2129</v>
      </c>
      <c r="C24" s="195" t="s">
        <v>2127</v>
      </c>
      <c r="D24" s="192"/>
    </row>
    <row r="25" spans="1:7" ht="26.1" customHeight="1">
      <c r="B25" s="194" t="s">
        <v>2128</v>
      </c>
      <c r="C25" s="195" t="s">
        <v>2127</v>
      </c>
      <c r="D25" s="192"/>
    </row>
    <row r="26" spans="1:7" ht="14.25" customHeight="1">
      <c r="B26" s="194"/>
      <c r="C26" s="193"/>
      <c r="D26" s="192"/>
    </row>
    <row r="27" spans="1:7" ht="24.75" customHeight="1">
      <c r="A27" s="206"/>
      <c r="B27" s="206"/>
      <c r="C27" s="206"/>
      <c r="D27" s="206"/>
    </row>
    <row r="28" spans="1:7" s="188" customFormat="1" ht="17.100000000000001" customHeight="1">
      <c r="A28" s="187"/>
      <c r="B28" s="191"/>
      <c r="C28" s="190"/>
      <c r="D28" s="189"/>
    </row>
    <row r="29" spans="1:7" ht="17.100000000000001" customHeight="1">
      <c r="A29" s="187"/>
      <c r="B29" s="186"/>
      <c r="C29" s="186"/>
    </row>
  </sheetData>
  <mergeCells count="5">
    <mergeCell ref="A27:D27"/>
    <mergeCell ref="A6:D6"/>
    <mergeCell ref="A4:D4"/>
    <mergeCell ref="A3:D3"/>
    <mergeCell ref="C1:D1"/>
  </mergeCells>
  <pageMargins left="0.78740157480314965" right="7.874015748031496E-2" top="0.39370078740157483" bottom="0.19685039370078741" header="0.39370078740157483" footer="0"/>
  <pageSetup paperSize="9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1265" r:id="rId4">
          <objectPr locked="0" defaultSize="0" r:id="rId5">
            <anchor moveWithCells="1">
              <from>
                <xdr:col>0</xdr:col>
                <xdr:colOff>30480</xdr:colOff>
                <xdr:row>26</xdr:row>
                <xdr:rowOff>228600</xdr:rowOff>
              </from>
              <to>
                <xdr:col>3</xdr:col>
                <xdr:colOff>830580</xdr:colOff>
                <xdr:row>30</xdr:row>
                <xdr:rowOff>121920</xdr:rowOff>
              </to>
            </anchor>
          </objectPr>
        </oleObject>
      </mc:Choice>
      <mc:Fallback>
        <oleObject progId="Word.Document.12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4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5" t="s">
        <v>103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107</v>
      </c>
      <c r="L4" s="18"/>
      <c r="M4" s="88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53" t="str">
        <f>'Rekapitulace stavby'!K6</f>
        <v>Úprava parku ve Vělopolí DPS</v>
      </c>
      <c r="F7" s="254"/>
      <c r="G7" s="254"/>
      <c r="H7" s="254"/>
      <c r="L7" s="18"/>
    </row>
    <row r="8" spans="2:46" s="1" customFormat="1" ht="12" hidden="1" customHeight="1">
      <c r="B8" s="30"/>
      <c r="D8" s="25" t="s">
        <v>108</v>
      </c>
      <c r="L8" s="30"/>
    </row>
    <row r="9" spans="2:46" s="1" customFormat="1" ht="16.5" hidden="1" customHeight="1">
      <c r="B9" s="30"/>
      <c r="E9" s="235" t="s">
        <v>1746</v>
      </c>
      <c r="F9" s="252"/>
      <c r="G9" s="252"/>
      <c r="H9" s="252"/>
      <c r="L9" s="30"/>
    </row>
    <row r="10" spans="2:46" s="1" customFormat="1" hidden="1">
      <c r="B10" s="30"/>
      <c r="L10" s="30"/>
    </row>
    <row r="11" spans="2:46" s="1" customFormat="1" ht="12" hidden="1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hidden="1" customHeight="1">
      <c r="B12" s="30"/>
      <c r="D12" s="25" t="s">
        <v>21</v>
      </c>
      <c r="F12" s="23" t="s">
        <v>22</v>
      </c>
      <c r="I12" s="25" t="s">
        <v>23</v>
      </c>
      <c r="J12" s="47" t="str">
        <f>'Rekapitulace stavby'!AN8</f>
        <v>14. 5. 2025</v>
      </c>
      <c r="L12" s="30"/>
    </row>
    <row r="13" spans="2:46" s="1" customFormat="1" ht="10.95" hidden="1" customHeight="1">
      <c r="B13" s="30"/>
      <c r="L13" s="30"/>
    </row>
    <row r="14" spans="2:46" s="1" customFormat="1" ht="12" hidden="1" customHeight="1">
      <c r="B14" s="30"/>
      <c r="D14" s="25" t="s">
        <v>25</v>
      </c>
      <c r="I14" s="25" t="s">
        <v>26</v>
      </c>
      <c r="J14" s="23" t="str">
        <f>IF('Rekapitulace stavby'!AN10="","",'Rekapitulace stavby'!AN10)</f>
        <v/>
      </c>
      <c r="L14" s="30"/>
    </row>
    <row r="15" spans="2:46" s="1" customFormat="1" ht="18" hidden="1" customHeight="1">
      <c r="B15" s="30"/>
      <c r="E15" s="23" t="str">
        <f>IF('Rekapitulace stavby'!E11="","",'Rekapitulace stavby'!E11)</f>
        <v xml:space="preserve"> </v>
      </c>
      <c r="I15" s="25" t="s">
        <v>27</v>
      </c>
      <c r="J15" s="23" t="str">
        <f>IF('Rekapitulace stavby'!AN11="","",'Rekapitulace stavby'!AN11)</f>
        <v/>
      </c>
      <c r="L15" s="30"/>
    </row>
    <row r="16" spans="2:46" s="1" customFormat="1" ht="6.9" hidden="1" customHeight="1">
      <c r="B16" s="30"/>
      <c r="L16" s="30"/>
    </row>
    <row r="17" spans="2:12" s="1" customFormat="1" ht="12" hidden="1" customHeight="1">
      <c r="B17" s="30"/>
      <c r="D17" s="25" t="s">
        <v>28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hidden="1" customHeight="1">
      <c r="B18" s="30"/>
      <c r="E18" s="255" t="str">
        <f>'Rekapitulace stavby'!E14</f>
        <v>Vyplň údaj</v>
      </c>
      <c r="F18" s="241"/>
      <c r="G18" s="241"/>
      <c r="H18" s="241"/>
      <c r="I18" s="25" t="s">
        <v>27</v>
      </c>
      <c r="J18" s="26" t="str">
        <f>'Rekapitulace stavby'!AN14</f>
        <v>Vyplň údaj</v>
      </c>
      <c r="L18" s="30"/>
    </row>
    <row r="19" spans="2:12" s="1" customFormat="1" ht="6.9" hidden="1" customHeight="1">
      <c r="B19" s="30"/>
      <c r="L19" s="30"/>
    </row>
    <row r="20" spans="2:12" s="1" customFormat="1" ht="12" hidden="1" customHeight="1">
      <c r="B20" s="30"/>
      <c r="D20" s="25" t="s">
        <v>30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hidden="1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" hidden="1" customHeight="1">
      <c r="B22" s="30"/>
      <c r="L22" s="30"/>
    </row>
    <row r="23" spans="2:12" s="1" customFormat="1" ht="12" hidden="1" customHeight="1">
      <c r="B23" s="30"/>
      <c r="D23" s="25" t="s">
        <v>32</v>
      </c>
      <c r="I23" s="25" t="s">
        <v>26</v>
      </c>
      <c r="J23" s="23" t="str">
        <f>IF('Rekapitulace stavby'!AN19="","",'Rekapitulace stavby'!AN19)</f>
        <v/>
      </c>
      <c r="L23" s="30"/>
    </row>
    <row r="24" spans="2:12" s="1" customFormat="1" ht="18" hidden="1" customHeight="1">
      <c r="B24" s="30"/>
      <c r="E24" s="23" t="str">
        <f>IF('Rekapitulace stavby'!E20="","",'Rekapitulace stavby'!E20)</f>
        <v xml:space="preserve"> </v>
      </c>
      <c r="I24" s="25" t="s">
        <v>27</v>
      </c>
      <c r="J24" s="23" t="str">
        <f>IF('Rekapitulace stavby'!AN20="","",'Rekapitulace stavby'!AN20)</f>
        <v/>
      </c>
      <c r="L24" s="30"/>
    </row>
    <row r="25" spans="2:12" s="1" customFormat="1" ht="6.9" hidden="1" customHeight="1">
      <c r="B25" s="30"/>
      <c r="L25" s="30"/>
    </row>
    <row r="26" spans="2:12" s="1" customFormat="1" ht="12" hidden="1" customHeight="1">
      <c r="B26" s="30"/>
      <c r="D26" s="25" t="s">
        <v>33</v>
      </c>
      <c r="L26" s="30"/>
    </row>
    <row r="27" spans="2:12" s="7" customFormat="1" ht="16.5" hidden="1" customHeight="1">
      <c r="B27" s="89"/>
      <c r="E27" s="245" t="s">
        <v>19</v>
      </c>
      <c r="F27" s="245"/>
      <c r="G27" s="245"/>
      <c r="H27" s="245"/>
      <c r="L27" s="89"/>
    </row>
    <row r="28" spans="2:12" s="1" customFormat="1" ht="6.9" hidden="1" customHeight="1">
      <c r="B28" s="30"/>
      <c r="L28" s="30"/>
    </row>
    <row r="29" spans="2:12" s="1" customFormat="1" ht="6.9" hidden="1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hidden="1" customHeight="1">
      <c r="B30" s="30"/>
      <c r="D30" s="90" t="s">
        <v>35</v>
      </c>
      <c r="J30" s="61">
        <f>ROUND(J88, 2)</f>
        <v>0</v>
      </c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" hidden="1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" hidden="1" customHeight="1">
      <c r="B33" s="30"/>
      <c r="D33" s="50" t="s">
        <v>39</v>
      </c>
      <c r="E33" s="25" t="s">
        <v>40</v>
      </c>
      <c r="F33" s="81">
        <f>ROUND((SUM(BE88:BE246)),  2)</f>
        <v>0</v>
      </c>
      <c r="I33" s="91">
        <v>0.21</v>
      </c>
      <c r="J33" s="81">
        <f>ROUND(((SUM(BE88:BE246))*I33),  2)</f>
        <v>0</v>
      </c>
      <c r="L33" s="30"/>
    </row>
    <row r="34" spans="2:12" s="1" customFormat="1" ht="14.4" hidden="1" customHeight="1">
      <c r="B34" s="30"/>
      <c r="E34" s="25" t="s">
        <v>41</v>
      </c>
      <c r="F34" s="81">
        <f>ROUND((SUM(BF88:BF246)),  2)</f>
        <v>0</v>
      </c>
      <c r="I34" s="91">
        <v>0.15</v>
      </c>
      <c r="J34" s="81">
        <f>ROUND(((SUM(BF88:BF246))*I34),  2)</f>
        <v>0</v>
      </c>
      <c r="L34" s="30"/>
    </row>
    <row r="35" spans="2:12" s="1" customFormat="1" ht="14.4" hidden="1" customHeight="1">
      <c r="B35" s="30"/>
      <c r="E35" s="25" t="s">
        <v>42</v>
      </c>
      <c r="F35" s="81">
        <f>ROUND((SUM(BG88:BG246)),  2)</f>
        <v>0</v>
      </c>
      <c r="I35" s="91">
        <v>0.21</v>
      </c>
      <c r="J35" s="81">
        <f>0</f>
        <v>0</v>
      </c>
      <c r="L35" s="30"/>
    </row>
    <row r="36" spans="2:12" s="1" customFormat="1" ht="14.4" hidden="1" customHeight="1">
      <c r="B36" s="30"/>
      <c r="E36" s="25" t="s">
        <v>43</v>
      </c>
      <c r="F36" s="81">
        <f>ROUND((SUM(BH88:BH246)),  2)</f>
        <v>0</v>
      </c>
      <c r="I36" s="91">
        <v>0.15</v>
      </c>
      <c r="J36" s="81">
        <f>0</f>
        <v>0</v>
      </c>
      <c r="L36" s="30"/>
    </row>
    <row r="37" spans="2:12" s="1" customFormat="1" ht="14.4" hidden="1" customHeight="1">
      <c r="B37" s="30"/>
      <c r="E37" s="25" t="s">
        <v>44</v>
      </c>
      <c r="F37" s="81">
        <f>ROUND((SUM(BI88:BI246)),  2)</f>
        <v>0</v>
      </c>
      <c r="I37" s="91">
        <v>0</v>
      </c>
      <c r="J37" s="81">
        <f>0</f>
        <v>0</v>
      </c>
      <c r="L37" s="30"/>
    </row>
    <row r="38" spans="2:12" s="1" customFormat="1" ht="6.9" hidden="1" customHeight="1">
      <c r="B38" s="30"/>
      <c r="L38" s="30"/>
    </row>
    <row r="39" spans="2:12" s="1" customFormat="1" ht="25.35" hidden="1" customHeight="1">
      <c r="B39" s="30"/>
      <c r="C39" s="92"/>
      <c r="D39" s="93" t="s">
        <v>45</v>
      </c>
      <c r="E39" s="52"/>
      <c r="F39" s="52"/>
      <c r="G39" s="94" t="s">
        <v>46</v>
      </c>
      <c r="H39" s="95" t="s">
        <v>47</v>
      </c>
      <c r="I39" s="52"/>
      <c r="J39" s="96">
        <f>SUM(J30:J37)</f>
        <v>0</v>
      </c>
      <c r="K39" s="97"/>
      <c r="L39" s="30"/>
    </row>
    <row r="40" spans="2:12" s="1" customFormat="1" ht="14.4" hidden="1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1" spans="2:12" hidden="1"/>
    <row r="42" spans="2:12" hidden="1"/>
    <row r="43" spans="2:12" hidden="1"/>
    <row r="44" spans="2:12" s="1" customFormat="1" ht="6.9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" customHeight="1">
      <c r="B45" s="30"/>
      <c r="C45" s="19" t="s">
        <v>112</v>
      </c>
      <c r="L45" s="30"/>
    </row>
    <row r="46" spans="2:12" s="1" customFormat="1" ht="6.9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53" t="str">
        <f>E7</f>
        <v>Úprava parku ve Vělopolí DPS</v>
      </c>
      <c r="F48" s="254"/>
      <c r="G48" s="254"/>
      <c r="H48" s="254"/>
      <c r="L48" s="30"/>
    </row>
    <row r="49" spans="2:47" s="1" customFormat="1" ht="12" customHeight="1">
      <c r="B49" s="30"/>
      <c r="C49" s="25" t="s">
        <v>108</v>
      </c>
      <c r="L49" s="30"/>
    </row>
    <row r="50" spans="2:47" s="1" customFormat="1" ht="16.5" customHeight="1">
      <c r="B50" s="30"/>
      <c r="E50" s="235" t="str">
        <f>E9</f>
        <v>D.5 - Sadové úpravy</v>
      </c>
      <c r="F50" s="252"/>
      <c r="G50" s="252"/>
      <c r="H50" s="252"/>
      <c r="L50" s="30"/>
    </row>
    <row r="51" spans="2:47" s="1" customFormat="1" ht="6.9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 xml:space="preserve"> </v>
      </c>
      <c r="I52" s="25" t="s">
        <v>23</v>
      </c>
      <c r="J52" s="47" t="str">
        <f>IF(J12="","",J12)</f>
        <v>14. 5. 2025</v>
      </c>
      <c r="L52" s="30"/>
    </row>
    <row r="53" spans="2:47" s="1" customFormat="1" ht="6.9" customHeight="1">
      <c r="B53" s="30"/>
      <c r="L53" s="30"/>
    </row>
    <row r="54" spans="2:47" s="1" customFormat="1" ht="15.15" customHeight="1">
      <c r="B54" s="30"/>
      <c r="C54" s="25" t="s">
        <v>25</v>
      </c>
      <c r="F54" s="23" t="str">
        <f>E15</f>
        <v xml:space="preserve"> </v>
      </c>
      <c r="I54" s="25" t="s">
        <v>30</v>
      </c>
      <c r="J54" s="28" t="str">
        <f>E21</f>
        <v xml:space="preserve"> </v>
      </c>
      <c r="L54" s="30"/>
    </row>
    <row r="55" spans="2:47" s="1" customFormat="1" ht="15.15" customHeight="1">
      <c r="B55" s="30"/>
      <c r="C55" s="25" t="s">
        <v>28</v>
      </c>
      <c r="F55" s="23" t="str">
        <f>IF(E18="","",E18)</f>
        <v>Vyplň údaj</v>
      </c>
      <c r="I55" s="25" t="s">
        <v>32</v>
      </c>
      <c r="J55" s="28" t="str">
        <f>E24</f>
        <v xml:space="preserve"> 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8" t="s">
        <v>113</v>
      </c>
      <c r="D57" s="92"/>
      <c r="E57" s="92"/>
      <c r="F57" s="92"/>
      <c r="G57" s="92"/>
      <c r="H57" s="92"/>
      <c r="I57" s="92"/>
      <c r="J57" s="99" t="s">
        <v>114</v>
      </c>
      <c r="K57" s="92"/>
      <c r="L57" s="30"/>
    </row>
    <row r="58" spans="2:47" s="1" customFormat="1" ht="10.35" customHeight="1">
      <c r="B58" s="30"/>
      <c r="L58" s="30"/>
    </row>
    <row r="59" spans="2:47" s="1" customFormat="1" ht="22.95" customHeight="1">
      <c r="B59" s="30"/>
      <c r="C59" s="100" t="s">
        <v>67</v>
      </c>
      <c r="J59" s="61">
        <f>J88</f>
        <v>0</v>
      </c>
      <c r="L59" s="30"/>
      <c r="AU59" s="15" t="s">
        <v>115</v>
      </c>
    </row>
    <row r="60" spans="2:47" s="8" customFormat="1" ht="24.9" customHeight="1">
      <c r="B60" s="101"/>
      <c r="D60" s="102" t="s">
        <v>1747</v>
      </c>
      <c r="E60" s="103"/>
      <c r="F60" s="103"/>
      <c r="G60" s="103"/>
      <c r="H60" s="103"/>
      <c r="I60" s="103"/>
      <c r="J60" s="104">
        <f>J89</f>
        <v>0</v>
      </c>
      <c r="L60" s="101"/>
    </row>
    <row r="61" spans="2:47" s="8" customFormat="1" ht="24.9" customHeight="1">
      <c r="B61" s="101"/>
      <c r="D61" s="102" t="s">
        <v>1748</v>
      </c>
      <c r="E61" s="103"/>
      <c r="F61" s="103"/>
      <c r="G61" s="103"/>
      <c r="H61" s="103"/>
      <c r="I61" s="103"/>
      <c r="J61" s="104">
        <f>J107</f>
        <v>0</v>
      </c>
      <c r="L61" s="101"/>
    </row>
    <row r="62" spans="2:47" s="8" customFormat="1" ht="24.9" customHeight="1">
      <c r="B62" s="101"/>
      <c r="D62" s="102" t="s">
        <v>1749</v>
      </c>
      <c r="E62" s="103"/>
      <c r="F62" s="103"/>
      <c r="G62" s="103"/>
      <c r="H62" s="103"/>
      <c r="I62" s="103"/>
      <c r="J62" s="104">
        <f>J149</f>
        <v>0</v>
      </c>
      <c r="L62" s="101"/>
    </row>
    <row r="63" spans="2:47" s="8" customFormat="1" ht="24.9" customHeight="1">
      <c r="B63" s="101"/>
      <c r="D63" s="102" t="s">
        <v>1750</v>
      </c>
      <c r="E63" s="103"/>
      <c r="F63" s="103"/>
      <c r="G63" s="103"/>
      <c r="H63" s="103"/>
      <c r="I63" s="103"/>
      <c r="J63" s="104">
        <f>J167</f>
        <v>0</v>
      </c>
      <c r="L63" s="101"/>
    </row>
    <row r="64" spans="2:47" s="8" customFormat="1" ht="24.9" customHeight="1">
      <c r="B64" s="101"/>
      <c r="D64" s="102" t="s">
        <v>1751</v>
      </c>
      <c r="E64" s="103"/>
      <c r="F64" s="103"/>
      <c r="G64" s="103"/>
      <c r="H64" s="103"/>
      <c r="I64" s="103"/>
      <c r="J64" s="104">
        <f>J174</f>
        <v>0</v>
      </c>
      <c r="L64" s="101"/>
    </row>
    <row r="65" spans="2:12" s="8" customFormat="1" ht="24.9" customHeight="1">
      <c r="B65" s="101"/>
      <c r="D65" s="102" t="s">
        <v>1752</v>
      </c>
      <c r="E65" s="103"/>
      <c r="F65" s="103"/>
      <c r="G65" s="103"/>
      <c r="H65" s="103"/>
      <c r="I65" s="103"/>
      <c r="J65" s="104">
        <f>J192</f>
        <v>0</v>
      </c>
      <c r="L65" s="101"/>
    </row>
    <row r="66" spans="2:12" s="8" customFormat="1" ht="24.9" customHeight="1">
      <c r="B66" s="101"/>
      <c r="D66" s="102" t="s">
        <v>1753</v>
      </c>
      <c r="E66" s="103"/>
      <c r="F66" s="103"/>
      <c r="G66" s="103"/>
      <c r="H66" s="103"/>
      <c r="I66" s="103"/>
      <c r="J66" s="104">
        <f>J209</f>
        <v>0</v>
      </c>
      <c r="L66" s="101"/>
    </row>
    <row r="67" spans="2:12" s="8" customFormat="1" ht="24.9" customHeight="1">
      <c r="B67" s="101"/>
      <c r="D67" s="102" t="s">
        <v>1754</v>
      </c>
      <c r="E67" s="103"/>
      <c r="F67" s="103"/>
      <c r="G67" s="103"/>
      <c r="H67" s="103"/>
      <c r="I67" s="103"/>
      <c r="J67" s="104">
        <f>J223</f>
        <v>0</v>
      </c>
      <c r="L67" s="101"/>
    </row>
    <row r="68" spans="2:12" s="8" customFormat="1" ht="24.9" customHeight="1">
      <c r="B68" s="101"/>
      <c r="D68" s="102" t="s">
        <v>1755</v>
      </c>
      <c r="E68" s="103"/>
      <c r="F68" s="103"/>
      <c r="G68" s="103"/>
      <c r="H68" s="103"/>
      <c r="I68" s="103"/>
      <c r="J68" s="104">
        <f>J225</f>
        <v>0</v>
      </c>
      <c r="L68" s="101"/>
    </row>
    <row r="69" spans="2:12" s="1" customFormat="1" ht="21.75" customHeight="1">
      <c r="B69" s="30"/>
      <c r="L69" s="30"/>
    </row>
    <row r="70" spans="2:12" s="1" customFormat="1" ht="6.9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30"/>
    </row>
    <row r="74" spans="2:12" s="1" customFormat="1" ht="6.9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0"/>
    </row>
    <row r="75" spans="2:12" s="1" customFormat="1" ht="24.9" customHeight="1">
      <c r="B75" s="30"/>
      <c r="C75" s="19" t="s">
        <v>129</v>
      </c>
      <c r="L75" s="30"/>
    </row>
    <row r="76" spans="2:12" s="1" customFormat="1" ht="6.9" customHeight="1">
      <c r="B76" s="30"/>
      <c r="L76" s="30"/>
    </row>
    <row r="77" spans="2:12" s="1" customFormat="1" ht="12" customHeight="1">
      <c r="B77" s="30"/>
      <c r="C77" s="25" t="s">
        <v>16</v>
      </c>
      <c r="L77" s="30"/>
    </row>
    <row r="78" spans="2:12" s="1" customFormat="1" ht="16.5" customHeight="1">
      <c r="B78" s="30"/>
      <c r="E78" s="253" t="str">
        <f>E7</f>
        <v>Úprava parku ve Vělopolí DPS</v>
      </c>
      <c r="F78" s="254"/>
      <c r="G78" s="254"/>
      <c r="H78" s="254"/>
      <c r="L78" s="30"/>
    </row>
    <row r="79" spans="2:12" s="1" customFormat="1" ht="12" customHeight="1">
      <c r="B79" s="30"/>
      <c r="C79" s="25" t="s">
        <v>108</v>
      </c>
      <c r="L79" s="30"/>
    </row>
    <row r="80" spans="2:12" s="1" customFormat="1" ht="16.5" customHeight="1">
      <c r="B80" s="30"/>
      <c r="E80" s="235" t="str">
        <f>E9</f>
        <v>D.5 - Sadové úpravy</v>
      </c>
      <c r="F80" s="252"/>
      <c r="G80" s="252"/>
      <c r="H80" s="252"/>
      <c r="L80" s="30"/>
    </row>
    <row r="81" spans="2:65" s="1" customFormat="1" ht="6.9" customHeight="1">
      <c r="B81" s="30"/>
      <c r="L81" s="30"/>
    </row>
    <row r="82" spans="2:65" s="1" customFormat="1" ht="12" customHeight="1">
      <c r="B82" s="30"/>
      <c r="C82" s="25" t="s">
        <v>21</v>
      </c>
      <c r="F82" s="23" t="str">
        <f>F12</f>
        <v xml:space="preserve"> </v>
      </c>
      <c r="I82" s="25" t="s">
        <v>23</v>
      </c>
      <c r="J82" s="47" t="str">
        <f>IF(J12="","",J12)</f>
        <v>14. 5. 2025</v>
      </c>
      <c r="L82" s="30"/>
    </row>
    <row r="83" spans="2:65" s="1" customFormat="1" ht="6.9" customHeight="1">
      <c r="B83" s="30"/>
      <c r="L83" s="30"/>
    </row>
    <row r="84" spans="2:65" s="1" customFormat="1" ht="15.15" customHeight="1">
      <c r="B84" s="30"/>
      <c r="C84" s="25" t="s">
        <v>25</v>
      </c>
      <c r="F84" s="23" t="str">
        <f>E15</f>
        <v xml:space="preserve"> </v>
      </c>
      <c r="I84" s="25" t="s">
        <v>30</v>
      </c>
      <c r="J84" s="28" t="str">
        <f>E21</f>
        <v xml:space="preserve"> </v>
      </c>
      <c r="L84" s="30"/>
    </row>
    <row r="85" spans="2:65" s="1" customFormat="1" ht="15.15" customHeight="1">
      <c r="B85" s="30"/>
      <c r="C85" s="25" t="s">
        <v>28</v>
      </c>
      <c r="F85" s="23" t="str">
        <f>IF(E18="","",E18)</f>
        <v>Vyplň údaj</v>
      </c>
      <c r="I85" s="25" t="s">
        <v>32</v>
      </c>
      <c r="J85" s="28" t="str">
        <f>E24</f>
        <v xml:space="preserve"> </v>
      </c>
      <c r="L85" s="30"/>
    </row>
    <row r="86" spans="2:65" s="1" customFormat="1" ht="10.35" customHeight="1">
      <c r="B86" s="30"/>
      <c r="L86" s="30"/>
    </row>
    <row r="87" spans="2:65" s="10" customFormat="1" ht="29.25" customHeight="1">
      <c r="B87" s="109"/>
      <c r="C87" s="110" t="s">
        <v>130</v>
      </c>
      <c r="D87" s="111" t="s">
        <v>54</v>
      </c>
      <c r="E87" s="111" t="s">
        <v>50</v>
      </c>
      <c r="F87" s="111" t="s">
        <v>51</v>
      </c>
      <c r="G87" s="111" t="s">
        <v>131</v>
      </c>
      <c r="H87" s="111" t="s">
        <v>132</v>
      </c>
      <c r="I87" s="111" t="s">
        <v>133</v>
      </c>
      <c r="J87" s="112" t="s">
        <v>114</v>
      </c>
      <c r="K87" s="113" t="s">
        <v>134</v>
      </c>
      <c r="L87" s="109"/>
      <c r="M87" s="54" t="s">
        <v>19</v>
      </c>
      <c r="N87" s="55" t="s">
        <v>39</v>
      </c>
      <c r="O87" s="55" t="s">
        <v>135</v>
      </c>
      <c r="P87" s="55" t="s">
        <v>136</v>
      </c>
      <c r="Q87" s="55" t="s">
        <v>137</v>
      </c>
      <c r="R87" s="55" t="s">
        <v>138</v>
      </c>
      <c r="S87" s="55" t="s">
        <v>139</v>
      </c>
      <c r="T87" s="56" t="s">
        <v>140</v>
      </c>
    </row>
    <row r="88" spans="2:65" s="1" customFormat="1" ht="22.95" customHeight="1">
      <c r="B88" s="30"/>
      <c r="C88" s="59" t="s">
        <v>141</v>
      </c>
      <c r="J88" s="114">
        <f>BK88</f>
        <v>0</v>
      </c>
      <c r="L88" s="30"/>
      <c r="M88" s="57"/>
      <c r="N88" s="48"/>
      <c r="O88" s="48"/>
      <c r="P88" s="115">
        <f>P89+P107+P149+P167+P174+P192+P209+P223+P225</f>
        <v>0</v>
      </c>
      <c r="Q88" s="48"/>
      <c r="R88" s="115">
        <f>R89+R107+R149+R167+R174+R192+R209+R223+R225</f>
        <v>2.9398750000000002</v>
      </c>
      <c r="S88" s="48"/>
      <c r="T88" s="116">
        <f>T89+T107+T149+T167+T174+T192+T209+T223+T225</f>
        <v>0</v>
      </c>
      <c r="AT88" s="15" t="s">
        <v>68</v>
      </c>
      <c r="AU88" s="15" t="s">
        <v>115</v>
      </c>
      <c r="BK88" s="117">
        <f>BK89+BK107+BK149+BK167+BK174+BK192+BK209+BK223+BK225</f>
        <v>0</v>
      </c>
    </row>
    <row r="89" spans="2:65" s="11" customFormat="1" ht="25.95" customHeight="1">
      <c r="B89" s="118"/>
      <c r="D89" s="119" t="s">
        <v>68</v>
      </c>
      <c r="E89" s="120" t="s">
        <v>1018</v>
      </c>
      <c r="F89" s="120" t="s">
        <v>1756</v>
      </c>
      <c r="I89" s="121"/>
      <c r="J89" s="122">
        <f>BK89</f>
        <v>0</v>
      </c>
      <c r="L89" s="118"/>
      <c r="M89" s="123"/>
      <c r="P89" s="124">
        <f>SUM(P90:P106)</f>
        <v>0</v>
      </c>
      <c r="R89" s="124">
        <f>SUM(R90:R106)</f>
        <v>0</v>
      </c>
      <c r="T89" s="125">
        <f>SUM(T90:T106)</f>
        <v>0</v>
      </c>
      <c r="AR89" s="119" t="s">
        <v>76</v>
      </c>
      <c r="AT89" s="126" t="s">
        <v>68</v>
      </c>
      <c r="AU89" s="126" t="s">
        <v>69</v>
      </c>
      <c r="AY89" s="119" t="s">
        <v>144</v>
      </c>
      <c r="BK89" s="127">
        <f>SUM(BK90:BK106)</f>
        <v>0</v>
      </c>
    </row>
    <row r="90" spans="2:65" s="1" customFormat="1" ht="16.5" customHeight="1">
      <c r="B90" s="30"/>
      <c r="C90" s="130" t="s">
        <v>76</v>
      </c>
      <c r="D90" s="130" t="s">
        <v>146</v>
      </c>
      <c r="E90" s="131" t="s">
        <v>1757</v>
      </c>
      <c r="F90" s="132" t="s">
        <v>1758</v>
      </c>
      <c r="G90" s="133" t="s">
        <v>1759</v>
      </c>
      <c r="H90" s="134">
        <v>3</v>
      </c>
      <c r="I90" s="135"/>
      <c r="J90" s="136">
        <f t="shared" ref="J90:J106" si="0">ROUND(I90*H90,2)</f>
        <v>0</v>
      </c>
      <c r="K90" s="137"/>
      <c r="L90" s="30"/>
      <c r="M90" s="138" t="s">
        <v>19</v>
      </c>
      <c r="N90" s="139" t="s">
        <v>40</v>
      </c>
      <c r="P90" s="140">
        <f t="shared" ref="P90:P106" si="1">O90*H90</f>
        <v>0</v>
      </c>
      <c r="Q90" s="140">
        <v>0</v>
      </c>
      <c r="R90" s="140">
        <f t="shared" ref="R90:R106" si="2">Q90*H90</f>
        <v>0</v>
      </c>
      <c r="S90" s="140">
        <v>0</v>
      </c>
      <c r="T90" s="141">
        <f t="shared" ref="T90:T106" si="3">S90*H90</f>
        <v>0</v>
      </c>
      <c r="AR90" s="142" t="s">
        <v>150</v>
      </c>
      <c r="AT90" s="142" t="s">
        <v>146</v>
      </c>
      <c r="AU90" s="142" t="s">
        <v>76</v>
      </c>
      <c r="AY90" s="15" t="s">
        <v>144</v>
      </c>
      <c r="BE90" s="143">
        <f t="shared" ref="BE90:BE106" si="4">IF(N90="základní",J90,0)</f>
        <v>0</v>
      </c>
      <c r="BF90" s="143">
        <f t="shared" ref="BF90:BF106" si="5">IF(N90="snížená",J90,0)</f>
        <v>0</v>
      </c>
      <c r="BG90" s="143">
        <f t="shared" ref="BG90:BG106" si="6">IF(N90="zákl. přenesená",J90,0)</f>
        <v>0</v>
      </c>
      <c r="BH90" s="143">
        <f t="shared" ref="BH90:BH106" si="7">IF(N90="sníž. přenesená",J90,0)</f>
        <v>0</v>
      </c>
      <c r="BI90" s="143">
        <f t="shared" ref="BI90:BI106" si="8">IF(N90="nulová",J90,0)</f>
        <v>0</v>
      </c>
      <c r="BJ90" s="15" t="s">
        <v>76</v>
      </c>
      <c r="BK90" s="143">
        <f t="shared" ref="BK90:BK106" si="9">ROUND(I90*H90,2)</f>
        <v>0</v>
      </c>
      <c r="BL90" s="15" t="s">
        <v>150</v>
      </c>
      <c r="BM90" s="142" t="s">
        <v>78</v>
      </c>
    </row>
    <row r="91" spans="2:65" s="1" customFormat="1" ht="16.5" customHeight="1">
      <c r="B91" s="30"/>
      <c r="C91" s="130" t="s">
        <v>78</v>
      </c>
      <c r="D91" s="130" t="s">
        <v>146</v>
      </c>
      <c r="E91" s="131" t="s">
        <v>1760</v>
      </c>
      <c r="F91" s="132" t="s">
        <v>1761</v>
      </c>
      <c r="G91" s="133" t="s">
        <v>1759</v>
      </c>
      <c r="H91" s="134">
        <v>3</v>
      </c>
      <c r="I91" s="135"/>
      <c r="J91" s="136">
        <f t="shared" si="0"/>
        <v>0</v>
      </c>
      <c r="K91" s="137"/>
      <c r="L91" s="30"/>
      <c r="M91" s="138" t="s">
        <v>19</v>
      </c>
      <c r="N91" s="139" t="s">
        <v>40</v>
      </c>
      <c r="P91" s="140">
        <f t="shared" si="1"/>
        <v>0</v>
      </c>
      <c r="Q91" s="140">
        <v>0</v>
      </c>
      <c r="R91" s="140">
        <f t="shared" si="2"/>
        <v>0</v>
      </c>
      <c r="S91" s="140">
        <v>0</v>
      </c>
      <c r="T91" s="141">
        <f t="shared" si="3"/>
        <v>0</v>
      </c>
      <c r="AR91" s="142" t="s">
        <v>150</v>
      </c>
      <c r="AT91" s="142" t="s">
        <v>146</v>
      </c>
      <c r="AU91" s="142" t="s">
        <v>76</v>
      </c>
      <c r="AY91" s="15" t="s">
        <v>144</v>
      </c>
      <c r="BE91" s="143">
        <f t="shared" si="4"/>
        <v>0</v>
      </c>
      <c r="BF91" s="143">
        <f t="shared" si="5"/>
        <v>0</v>
      </c>
      <c r="BG91" s="143">
        <f t="shared" si="6"/>
        <v>0</v>
      </c>
      <c r="BH91" s="143">
        <f t="shared" si="7"/>
        <v>0</v>
      </c>
      <c r="BI91" s="143">
        <f t="shared" si="8"/>
        <v>0</v>
      </c>
      <c r="BJ91" s="15" t="s">
        <v>76</v>
      </c>
      <c r="BK91" s="143">
        <f t="shared" si="9"/>
        <v>0</v>
      </c>
      <c r="BL91" s="15" t="s">
        <v>150</v>
      </c>
      <c r="BM91" s="142" t="s">
        <v>150</v>
      </c>
    </row>
    <row r="92" spans="2:65" s="1" customFormat="1" ht="16.5" customHeight="1">
      <c r="B92" s="30"/>
      <c r="C92" s="130" t="s">
        <v>158</v>
      </c>
      <c r="D92" s="130" t="s">
        <v>146</v>
      </c>
      <c r="E92" s="131" t="s">
        <v>1762</v>
      </c>
      <c r="F92" s="132" t="s">
        <v>1763</v>
      </c>
      <c r="G92" s="133" t="s">
        <v>1759</v>
      </c>
      <c r="H92" s="134">
        <v>1</v>
      </c>
      <c r="I92" s="135"/>
      <c r="J92" s="136">
        <f t="shared" si="0"/>
        <v>0</v>
      </c>
      <c r="K92" s="137"/>
      <c r="L92" s="30"/>
      <c r="M92" s="138" t="s">
        <v>19</v>
      </c>
      <c r="N92" s="139" t="s">
        <v>40</v>
      </c>
      <c r="P92" s="140">
        <f t="shared" si="1"/>
        <v>0</v>
      </c>
      <c r="Q92" s="140">
        <v>0</v>
      </c>
      <c r="R92" s="140">
        <f t="shared" si="2"/>
        <v>0</v>
      </c>
      <c r="S92" s="140">
        <v>0</v>
      </c>
      <c r="T92" s="141">
        <f t="shared" si="3"/>
        <v>0</v>
      </c>
      <c r="AR92" s="142" t="s">
        <v>150</v>
      </c>
      <c r="AT92" s="142" t="s">
        <v>146</v>
      </c>
      <c r="AU92" s="142" t="s">
        <v>76</v>
      </c>
      <c r="AY92" s="15" t="s">
        <v>144</v>
      </c>
      <c r="BE92" s="143">
        <f t="shared" si="4"/>
        <v>0</v>
      </c>
      <c r="BF92" s="143">
        <f t="shared" si="5"/>
        <v>0</v>
      </c>
      <c r="BG92" s="143">
        <f t="shared" si="6"/>
        <v>0</v>
      </c>
      <c r="BH92" s="143">
        <f t="shared" si="7"/>
        <v>0</v>
      </c>
      <c r="BI92" s="143">
        <f t="shared" si="8"/>
        <v>0</v>
      </c>
      <c r="BJ92" s="15" t="s">
        <v>76</v>
      </c>
      <c r="BK92" s="143">
        <f t="shared" si="9"/>
        <v>0</v>
      </c>
      <c r="BL92" s="15" t="s">
        <v>150</v>
      </c>
      <c r="BM92" s="142" t="s">
        <v>176</v>
      </c>
    </row>
    <row r="93" spans="2:65" s="1" customFormat="1" ht="16.5" customHeight="1">
      <c r="B93" s="30"/>
      <c r="C93" s="130" t="s">
        <v>150</v>
      </c>
      <c r="D93" s="130" t="s">
        <v>146</v>
      </c>
      <c r="E93" s="131" t="s">
        <v>1764</v>
      </c>
      <c r="F93" s="132" t="s">
        <v>1765</v>
      </c>
      <c r="G93" s="133" t="s">
        <v>1759</v>
      </c>
      <c r="H93" s="134">
        <v>3</v>
      </c>
      <c r="I93" s="135"/>
      <c r="J93" s="136">
        <f t="shared" si="0"/>
        <v>0</v>
      </c>
      <c r="K93" s="137"/>
      <c r="L93" s="30"/>
      <c r="M93" s="138" t="s">
        <v>19</v>
      </c>
      <c r="N93" s="139" t="s">
        <v>40</v>
      </c>
      <c r="P93" s="140">
        <f t="shared" si="1"/>
        <v>0</v>
      </c>
      <c r="Q93" s="140">
        <v>0</v>
      </c>
      <c r="R93" s="140">
        <f t="shared" si="2"/>
        <v>0</v>
      </c>
      <c r="S93" s="140">
        <v>0</v>
      </c>
      <c r="T93" s="141">
        <f t="shared" si="3"/>
        <v>0</v>
      </c>
      <c r="AR93" s="142" t="s">
        <v>150</v>
      </c>
      <c r="AT93" s="142" t="s">
        <v>146</v>
      </c>
      <c r="AU93" s="142" t="s">
        <v>76</v>
      </c>
      <c r="AY93" s="15" t="s">
        <v>144</v>
      </c>
      <c r="BE93" s="143">
        <f t="shared" si="4"/>
        <v>0</v>
      </c>
      <c r="BF93" s="143">
        <f t="shared" si="5"/>
        <v>0</v>
      </c>
      <c r="BG93" s="143">
        <f t="shared" si="6"/>
        <v>0</v>
      </c>
      <c r="BH93" s="143">
        <f t="shared" si="7"/>
        <v>0</v>
      </c>
      <c r="BI93" s="143">
        <f t="shared" si="8"/>
        <v>0</v>
      </c>
      <c r="BJ93" s="15" t="s">
        <v>76</v>
      </c>
      <c r="BK93" s="143">
        <f t="shared" si="9"/>
        <v>0</v>
      </c>
      <c r="BL93" s="15" t="s">
        <v>150</v>
      </c>
      <c r="BM93" s="142" t="s">
        <v>167</v>
      </c>
    </row>
    <row r="94" spans="2:65" s="1" customFormat="1" ht="16.5" customHeight="1">
      <c r="B94" s="30"/>
      <c r="C94" s="130" t="s">
        <v>171</v>
      </c>
      <c r="D94" s="130" t="s">
        <v>146</v>
      </c>
      <c r="E94" s="131" t="s">
        <v>1766</v>
      </c>
      <c r="F94" s="132" t="s">
        <v>1767</v>
      </c>
      <c r="G94" s="133" t="s">
        <v>1759</v>
      </c>
      <c r="H94" s="134">
        <v>2</v>
      </c>
      <c r="I94" s="135"/>
      <c r="J94" s="136">
        <f t="shared" si="0"/>
        <v>0</v>
      </c>
      <c r="K94" s="137"/>
      <c r="L94" s="30"/>
      <c r="M94" s="138" t="s">
        <v>19</v>
      </c>
      <c r="N94" s="139" t="s">
        <v>40</v>
      </c>
      <c r="P94" s="140">
        <f t="shared" si="1"/>
        <v>0</v>
      </c>
      <c r="Q94" s="140">
        <v>0</v>
      </c>
      <c r="R94" s="140">
        <f t="shared" si="2"/>
        <v>0</v>
      </c>
      <c r="S94" s="140">
        <v>0</v>
      </c>
      <c r="T94" s="141">
        <f t="shared" si="3"/>
        <v>0</v>
      </c>
      <c r="AR94" s="142" t="s">
        <v>150</v>
      </c>
      <c r="AT94" s="142" t="s">
        <v>146</v>
      </c>
      <c r="AU94" s="142" t="s">
        <v>76</v>
      </c>
      <c r="AY94" s="15" t="s">
        <v>144</v>
      </c>
      <c r="BE94" s="143">
        <f t="shared" si="4"/>
        <v>0</v>
      </c>
      <c r="BF94" s="143">
        <f t="shared" si="5"/>
        <v>0</v>
      </c>
      <c r="BG94" s="143">
        <f t="shared" si="6"/>
        <v>0</v>
      </c>
      <c r="BH94" s="143">
        <f t="shared" si="7"/>
        <v>0</v>
      </c>
      <c r="BI94" s="143">
        <f t="shared" si="8"/>
        <v>0</v>
      </c>
      <c r="BJ94" s="15" t="s">
        <v>76</v>
      </c>
      <c r="BK94" s="143">
        <f t="shared" si="9"/>
        <v>0</v>
      </c>
      <c r="BL94" s="15" t="s">
        <v>150</v>
      </c>
      <c r="BM94" s="142" t="s">
        <v>197</v>
      </c>
    </row>
    <row r="95" spans="2:65" s="1" customFormat="1" ht="16.5" customHeight="1">
      <c r="B95" s="30"/>
      <c r="C95" s="130" t="s">
        <v>176</v>
      </c>
      <c r="D95" s="130" t="s">
        <v>146</v>
      </c>
      <c r="E95" s="131" t="s">
        <v>1768</v>
      </c>
      <c r="F95" s="132" t="s">
        <v>1769</v>
      </c>
      <c r="G95" s="133" t="s">
        <v>1759</v>
      </c>
      <c r="H95" s="134">
        <v>1</v>
      </c>
      <c r="I95" s="135"/>
      <c r="J95" s="136">
        <f t="shared" si="0"/>
        <v>0</v>
      </c>
      <c r="K95" s="137"/>
      <c r="L95" s="30"/>
      <c r="M95" s="138" t="s">
        <v>19</v>
      </c>
      <c r="N95" s="139" t="s">
        <v>40</v>
      </c>
      <c r="P95" s="140">
        <f t="shared" si="1"/>
        <v>0</v>
      </c>
      <c r="Q95" s="140">
        <v>0</v>
      </c>
      <c r="R95" s="140">
        <f t="shared" si="2"/>
        <v>0</v>
      </c>
      <c r="S95" s="140">
        <v>0</v>
      </c>
      <c r="T95" s="141">
        <f t="shared" si="3"/>
        <v>0</v>
      </c>
      <c r="AR95" s="142" t="s">
        <v>150</v>
      </c>
      <c r="AT95" s="142" t="s">
        <v>146</v>
      </c>
      <c r="AU95" s="142" t="s">
        <v>76</v>
      </c>
      <c r="AY95" s="15" t="s">
        <v>144</v>
      </c>
      <c r="BE95" s="143">
        <f t="shared" si="4"/>
        <v>0</v>
      </c>
      <c r="BF95" s="143">
        <f t="shared" si="5"/>
        <v>0</v>
      </c>
      <c r="BG95" s="143">
        <f t="shared" si="6"/>
        <v>0</v>
      </c>
      <c r="BH95" s="143">
        <f t="shared" si="7"/>
        <v>0</v>
      </c>
      <c r="BI95" s="143">
        <f t="shared" si="8"/>
        <v>0</v>
      </c>
      <c r="BJ95" s="15" t="s">
        <v>76</v>
      </c>
      <c r="BK95" s="143">
        <f t="shared" si="9"/>
        <v>0</v>
      </c>
      <c r="BL95" s="15" t="s">
        <v>150</v>
      </c>
      <c r="BM95" s="142" t="s">
        <v>207</v>
      </c>
    </row>
    <row r="96" spans="2:65" s="1" customFormat="1" ht="21.75" customHeight="1">
      <c r="B96" s="30"/>
      <c r="C96" s="130" t="s">
        <v>181</v>
      </c>
      <c r="D96" s="130" t="s">
        <v>146</v>
      </c>
      <c r="E96" s="131" t="s">
        <v>1770</v>
      </c>
      <c r="F96" s="132" t="s">
        <v>1771</v>
      </c>
      <c r="G96" s="133" t="s">
        <v>1759</v>
      </c>
      <c r="H96" s="134">
        <v>3</v>
      </c>
      <c r="I96" s="135"/>
      <c r="J96" s="136">
        <f t="shared" si="0"/>
        <v>0</v>
      </c>
      <c r="K96" s="137"/>
      <c r="L96" s="30"/>
      <c r="M96" s="138" t="s">
        <v>19</v>
      </c>
      <c r="N96" s="139" t="s">
        <v>40</v>
      </c>
      <c r="P96" s="140">
        <f t="shared" si="1"/>
        <v>0</v>
      </c>
      <c r="Q96" s="140">
        <v>0</v>
      </c>
      <c r="R96" s="140">
        <f t="shared" si="2"/>
        <v>0</v>
      </c>
      <c r="S96" s="140">
        <v>0</v>
      </c>
      <c r="T96" s="141">
        <f t="shared" si="3"/>
        <v>0</v>
      </c>
      <c r="AR96" s="142" t="s">
        <v>150</v>
      </c>
      <c r="AT96" s="142" t="s">
        <v>146</v>
      </c>
      <c r="AU96" s="142" t="s">
        <v>76</v>
      </c>
      <c r="AY96" s="15" t="s">
        <v>144</v>
      </c>
      <c r="BE96" s="143">
        <f t="shared" si="4"/>
        <v>0</v>
      </c>
      <c r="BF96" s="143">
        <f t="shared" si="5"/>
        <v>0</v>
      </c>
      <c r="BG96" s="143">
        <f t="shared" si="6"/>
        <v>0</v>
      </c>
      <c r="BH96" s="143">
        <f t="shared" si="7"/>
        <v>0</v>
      </c>
      <c r="BI96" s="143">
        <f t="shared" si="8"/>
        <v>0</v>
      </c>
      <c r="BJ96" s="15" t="s">
        <v>76</v>
      </c>
      <c r="BK96" s="143">
        <f t="shared" si="9"/>
        <v>0</v>
      </c>
      <c r="BL96" s="15" t="s">
        <v>150</v>
      </c>
      <c r="BM96" s="142" t="s">
        <v>215</v>
      </c>
    </row>
    <row r="97" spans="2:65" s="1" customFormat="1" ht="21.75" customHeight="1">
      <c r="B97" s="30"/>
      <c r="C97" s="130" t="s">
        <v>167</v>
      </c>
      <c r="D97" s="130" t="s">
        <v>146</v>
      </c>
      <c r="E97" s="131" t="s">
        <v>1772</v>
      </c>
      <c r="F97" s="132" t="s">
        <v>1773</v>
      </c>
      <c r="G97" s="133" t="s">
        <v>1759</v>
      </c>
      <c r="H97" s="134">
        <v>2</v>
      </c>
      <c r="I97" s="135"/>
      <c r="J97" s="136">
        <f t="shared" si="0"/>
        <v>0</v>
      </c>
      <c r="K97" s="137"/>
      <c r="L97" s="30"/>
      <c r="M97" s="138" t="s">
        <v>19</v>
      </c>
      <c r="N97" s="139" t="s">
        <v>40</v>
      </c>
      <c r="P97" s="140">
        <f t="shared" si="1"/>
        <v>0</v>
      </c>
      <c r="Q97" s="140">
        <v>0</v>
      </c>
      <c r="R97" s="140">
        <f t="shared" si="2"/>
        <v>0</v>
      </c>
      <c r="S97" s="140">
        <v>0</v>
      </c>
      <c r="T97" s="141">
        <f t="shared" si="3"/>
        <v>0</v>
      </c>
      <c r="AR97" s="142" t="s">
        <v>150</v>
      </c>
      <c r="AT97" s="142" t="s">
        <v>146</v>
      </c>
      <c r="AU97" s="142" t="s">
        <v>76</v>
      </c>
      <c r="AY97" s="15" t="s">
        <v>144</v>
      </c>
      <c r="BE97" s="143">
        <f t="shared" si="4"/>
        <v>0</v>
      </c>
      <c r="BF97" s="143">
        <f t="shared" si="5"/>
        <v>0</v>
      </c>
      <c r="BG97" s="143">
        <f t="shared" si="6"/>
        <v>0</v>
      </c>
      <c r="BH97" s="143">
        <f t="shared" si="7"/>
        <v>0</v>
      </c>
      <c r="BI97" s="143">
        <f t="shared" si="8"/>
        <v>0</v>
      </c>
      <c r="BJ97" s="15" t="s">
        <v>76</v>
      </c>
      <c r="BK97" s="143">
        <f t="shared" si="9"/>
        <v>0</v>
      </c>
      <c r="BL97" s="15" t="s">
        <v>150</v>
      </c>
      <c r="BM97" s="142" t="s">
        <v>225</v>
      </c>
    </row>
    <row r="98" spans="2:65" s="1" customFormat="1" ht="21.75" customHeight="1">
      <c r="B98" s="30"/>
      <c r="C98" s="130" t="s">
        <v>191</v>
      </c>
      <c r="D98" s="130" t="s">
        <v>146</v>
      </c>
      <c r="E98" s="131" t="s">
        <v>1774</v>
      </c>
      <c r="F98" s="132" t="s">
        <v>1775</v>
      </c>
      <c r="G98" s="133" t="s">
        <v>1759</v>
      </c>
      <c r="H98" s="134">
        <v>1</v>
      </c>
      <c r="I98" s="135"/>
      <c r="J98" s="136">
        <f t="shared" si="0"/>
        <v>0</v>
      </c>
      <c r="K98" s="137"/>
      <c r="L98" s="30"/>
      <c r="M98" s="138" t="s">
        <v>19</v>
      </c>
      <c r="N98" s="139" t="s">
        <v>40</v>
      </c>
      <c r="P98" s="140">
        <f t="shared" si="1"/>
        <v>0</v>
      </c>
      <c r="Q98" s="140">
        <v>0</v>
      </c>
      <c r="R98" s="140">
        <f t="shared" si="2"/>
        <v>0</v>
      </c>
      <c r="S98" s="140">
        <v>0</v>
      </c>
      <c r="T98" s="141">
        <f t="shared" si="3"/>
        <v>0</v>
      </c>
      <c r="AR98" s="142" t="s">
        <v>150</v>
      </c>
      <c r="AT98" s="142" t="s">
        <v>146</v>
      </c>
      <c r="AU98" s="142" t="s">
        <v>76</v>
      </c>
      <c r="AY98" s="15" t="s">
        <v>144</v>
      </c>
      <c r="BE98" s="143">
        <f t="shared" si="4"/>
        <v>0</v>
      </c>
      <c r="BF98" s="143">
        <f t="shared" si="5"/>
        <v>0</v>
      </c>
      <c r="BG98" s="143">
        <f t="shared" si="6"/>
        <v>0</v>
      </c>
      <c r="BH98" s="143">
        <f t="shared" si="7"/>
        <v>0</v>
      </c>
      <c r="BI98" s="143">
        <f t="shared" si="8"/>
        <v>0</v>
      </c>
      <c r="BJ98" s="15" t="s">
        <v>76</v>
      </c>
      <c r="BK98" s="143">
        <f t="shared" si="9"/>
        <v>0</v>
      </c>
      <c r="BL98" s="15" t="s">
        <v>150</v>
      </c>
      <c r="BM98" s="142" t="s">
        <v>238</v>
      </c>
    </row>
    <row r="99" spans="2:65" s="1" customFormat="1" ht="21.75" customHeight="1">
      <c r="B99" s="30"/>
      <c r="C99" s="130" t="s">
        <v>197</v>
      </c>
      <c r="D99" s="130" t="s">
        <v>146</v>
      </c>
      <c r="E99" s="131" t="s">
        <v>1776</v>
      </c>
      <c r="F99" s="132" t="s">
        <v>1777</v>
      </c>
      <c r="G99" s="133" t="s">
        <v>1759</v>
      </c>
      <c r="H99" s="134">
        <v>3</v>
      </c>
      <c r="I99" s="135"/>
      <c r="J99" s="136">
        <f t="shared" si="0"/>
        <v>0</v>
      </c>
      <c r="K99" s="137"/>
      <c r="L99" s="30"/>
      <c r="M99" s="138" t="s">
        <v>19</v>
      </c>
      <c r="N99" s="139" t="s">
        <v>40</v>
      </c>
      <c r="P99" s="140">
        <f t="shared" si="1"/>
        <v>0</v>
      </c>
      <c r="Q99" s="140">
        <v>0</v>
      </c>
      <c r="R99" s="140">
        <f t="shared" si="2"/>
        <v>0</v>
      </c>
      <c r="S99" s="140">
        <v>0</v>
      </c>
      <c r="T99" s="141">
        <f t="shared" si="3"/>
        <v>0</v>
      </c>
      <c r="AR99" s="142" t="s">
        <v>150</v>
      </c>
      <c r="AT99" s="142" t="s">
        <v>146</v>
      </c>
      <c r="AU99" s="142" t="s">
        <v>76</v>
      </c>
      <c r="AY99" s="15" t="s">
        <v>144</v>
      </c>
      <c r="BE99" s="143">
        <f t="shared" si="4"/>
        <v>0</v>
      </c>
      <c r="BF99" s="143">
        <f t="shared" si="5"/>
        <v>0</v>
      </c>
      <c r="BG99" s="143">
        <f t="shared" si="6"/>
        <v>0</v>
      </c>
      <c r="BH99" s="143">
        <f t="shared" si="7"/>
        <v>0</v>
      </c>
      <c r="BI99" s="143">
        <f t="shared" si="8"/>
        <v>0</v>
      </c>
      <c r="BJ99" s="15" t="s">
        <v>76</v>
      </c>
      <c r="BK99" s="143">
        <f t="shared" si="9"/>
        <v>0</v>
      </c>
      <c r="BL99" s="15" t="s">
        <v>150</v>
      </c>
      <c r="BM99" s="142" t="s">
        <v>249</v>
      </c>
    </row>
    <row r="100" spans="2:65" s="1" customFormat="1" ht="21.75" customHeight="1">
      <c r="B100" s="30"/>
      <c r="C100" s="130" t="s">
        <v>202</v>
      </c>
      <c r="D100" s="130" t="s">
        <v>146</v>
      </c>
      <c r="E100" s="131" t="s">
        <v>1778</v>
      </c>
      <c r="F100" s="132" t="s">
        <v>1779</v>
      </c>
      <c r="G100" s="133" t="s">
        <v>1759</v>
      </c>
      <c r="H100" s="134">
        <v>1</v>
      </c>
      <c r="I100" s="135"/>
      <c r="J100" s="136">
        <f t="shared" si="0"/>
        <v>0</v>
      </c>
      <c r="K100" s="137"/>
      <c r="L100" s="30"/>
      <c r="M100" s="138" t="s">
        <v>19</v>
      </c>
      <c r="N100" s="139" t="s">
        <v>40</v>
      </c>
      <c r="P100" s="140">
        <f t="shared" si="1"/>
        <v>0</v>
      </c>
      <c r="Q100" s="140">
        <v>0</v>
      </c>
      <c r="R100" s="140">
        <f t="shared" si="2"/>
        <v>0</v>
      </c>
      <c r="S100" s="140">
        <v>0</v>
      </c>
      <c r="T100" s="141">
        <f t="shared" si="3"/>
        <v>0</v>
      </c>
      <c r="AR100" s="142" t="s">
        <v>150</v>
      </c>
      <c r="AT100" s="142" t="s">
        <v>146</v>
      </c>
      <c r="AU100" s="142" t="s">
        <v>76</v>
      </c>
      <c r="AY100" s="15" t="s">
        <v>144</v>
      </c>
      <c r="BE100" s="143">
        <f t="shared" si="4"/>
        <v>0</v>
      </c>
      <c r="BF100" s="143">
        <f t="shared" si="5"/>
        <v>0</v>
      </c>
      <c r="BG100" s="143">
        <f t="shared" si="6"/>
        <v>0</v>
      </c>
      <c r="BH100" s="143">
        <f t="shared" si="7"/>
        <v>0</v>
      </c>
      <c r="BI100" s="143">
        <f t="shared" si="8"/>
        <v>0</v>
      </c>
      <c r="BJ100" s="15" t="s">
        <v>76</v>
      </c>
      <c r="BK100" s="143">
        <f t="shared" si="9"/>
        <v>0</v>
      </c>
      <c r="BL100" s="15" t="s">
        <v>150</v>
      </c>
      <c r="BM100" s="142" t="s">
        <v>256</v>
      </c>
    </row>
    <row r="101" spans="2:65" s="1" customFormat="1" ht="21.75" customHeight="1">
      <c r="B101" s="30"/>
      <c r="C101" s="130" t="s">
        <v>207</v>
      </c>
      <c r="D101" s="130" t="s">
        <v>146</v>
      </c>
      <c r="E101" s="131" t="s">
        <v>1780</v>
      </c>
      <c r="F101" s="132" t="s">
        <v>1781</v>
      </c>
      <c r="G101" s="133" t="s">
        <v>1759</v>
      </c>
      <c r="H101" s="134">
        <v>2</v>
      </c>
      <c r="I101" s="135"/>
      <c r="J101" s="136">
        <f t="shared" si="0"/>
        <v>0</v>
      </c>
      <c r="K101" s="137"/>
      <c r="L101" s="30"/>
      <c r="M101" s="138" t="s">
        <v>19</v>
      </c>
      <c r="N101" s="139" t="s">
        <v>40</v>
      </c>
      <c r="P101" s="140">
        <f t="shared" si="1"/>
        <v>0</v>
      </c>
      <c r="Q101" s="140">
        <v>0</v>
      </c>
      <c r="R101" s="140">
        <f t="shared" si="2"/>
        <v>0</v>
      </c>
      <c r="S101" s="140">
        <v>0</v>
      </c>
      <c r="T101" s="141">
        <f t="shared" si="3"/>
        <v>0</v>
      </c>
      <c r="AR101" s="142" t="s">
        <v>150</v>
      </c>
      <c r="AT101" s="142" t="s">
        <v>146</v>
      </c>
      <c r="AU101" s="142" t="s">
        <v>76</v>
      </c>
      <c r="AY101" s="15" t="s">
        <v>144</v>
      </c>
      <c r="BE101" s="143">
        <f t="shared" si="4"/>
        <v>0</v>
      </c>
      <c r="BF101" s="143">
        <f t="shared" si="5"/>
        <v>0</v>
      </c>
      <c r="BG101" s="143">
        <f t="shared" si="6"/>
        <v>0</v>
      </c>
      <c r="BH101" s="143">
        <f t="shared" si="7"/>
        <v>0</v>
      </c>
      <c r="BI101" s="143">
        <f t="shared" si="8"/>
        <v>0</v>
      </c>
      <c r="BJ101" s="15" t="s">
        <v>76</v>
      </c>
      <c r="BK101" s="143">
        <f t="shared" si="9"/>
        <v>0</v>
      </c>
      <c r="BL101" s="15" t="s">
        <v>150</v>
      </c>
      <c r="BM101" s="142" t="s">
        <v>261</v>
      </c>
    </row>
    <row r="102" spans="2:65" s="1" customFormat="1" ht="21.75" customHeight="1">
      <c r="B102" s="30"/>
      <c r="C102" s="130" t="s">
        <v>210</v>
      </c>
      <c r="D102" s="130" t="s">
        <v>146</v>
      </c>
      <c r="E102" s="131" t="s">
        <v>1782</v>
      </c>
      <c r="F102" s="132" t="s">
        <v>1783</v>
      </c>
      <c r="G102" s="133" t="s">
        <v>1759</v>
      </c>
      <c r="H102" s="134">
        <v>1</v>
      </c>
      <c r="I102" s="135"/>
      <c r="J102" s="136">
        <f t="shared" si="0"/>
        <v>0</v>
      </c>
      <c r="K102" s="137"/>
      <c r="L102" s="30"/>
      <c r="M102" s="138" t="s">
        <v>19</v>
      </c>
      <c r="N102" s="139" t="s">
        <v>40</v>
      </c>
      <c r="P102" s="140">
        <f t="shared" si="1"/>
        <v>0</v>
      </c>
      <c r="Q102" s="140">
        <v>0</v>
      </c>
      <c r="R102" s="140">
        <f t="shared" si="2"/>
        <v>0</v>
      </c>
      <c r="S102" s="140">
        <v>0</v>
      </c>
      <c r="T102" s="141">
        <f t="shared" si="3"/>
        <v>0</v>
      </c>
      <c r="AR102" s="142" t="s">
        <v>150</v>
      </c>
      <c r="AT102" s="142" t="s">
        <v>146</v>
      </c>
      <c r="AU102" s="142" t="s">
        <v>76</v>
      </c>
      <c r="AY102" s="15" t="s">
        <v>144</v>
      </c>
      <c r="BE102" s="143">
        <f t="shared" si="4"/>
        <v>0</v>
      </c>
      <c r="BF102" s="143">
        <f t="shared" si="5"/>
        <v>0</v>
      </c>
      <c r="BG102" s="143">
        <f t="shared" si="6"/>
        <v>0</v>
      </c>
      <c r="BH102" s="143">
        <f t="shared" si="7"/>
        <v>0</v>
      </c>
      <c r="BI102" s="143">
        <f t="shared" si="8"/>
        <v>0</v>
      </c>
      <c r="BJ102" s="15" t="s">
        <v>76</v>
      </c>
      <c r="BK102" s="143">
        <f t="shared" si="9"/>
        <v>0</v>
      </c>
      <c r="BL102" s="15" t="s">
        <v>150</v>
      </c>
      <c r="BM102" s="142" t="s">
        <v>270</v>
      </c>
    </row>
    <row r="103" spans="2:65" s="1" customFormat="1" ht="16.5" customHeight="1">
      <c r="B103" s="30"/>
      <c r="C103" s="130" t="s">
        <v>215</v>
      </c>
      <c r="D103" s="130" t="s">
        <v>146</v>
      </c>
      <c r="E103" s="131" t="s">
        <v>1784</v>
      </c>
      <c r="F103" s="132" t="s">
        <v>1785</v>
      </c>
      <c r="G103" s="133" t="s">
        <v>1759</v>
      </c>
      <c r="H103" s="134">
        <v>3</v>
      </c>
      <c r="I103" s="135"/>
      <c r="J103" s="136">
        <f t="shared" si="0"/>
        <v>0</v>
      </c>
      <c r="K103" s="137"/>
      <c r="L103" s="30"/>
      <c r="M103" s="138" t="s">
        <v>19</v>
      </c>
      <c r="N103" s="139" t="s">
        <v>40</v>
      </c>
      <c r="P103" s="140">
        <f t="shared" si="1"/>
        <v>0</v>
      </c>
      <c r="Q103" s="140">
        <v>0</v>
      </c>
      <c r="R103" s="140">
        <f t="shared" si="2"/>
        <v>0</v>
      </c>
      <c r="S103" s="140">
        <v>0</v>
      </c>
      <c r="T103" s="141">
        <f t="shared" si="3"/>
        <v>0</v>
      </c>
      <c r="AR103" s="142" t="s">
        <v>150</v>
      </c>
      <c r="AT103" s="142" t="s">
        <v>146</v>
      </c>
      <c r="AU103" s="142" t="s">
        <v>76</v>
      </c>
      <c r="AY103" s="15" t="s">
        <v>144</v>
      </c>
      <c r="BE103" s="143">
        <f t="shared" si="4"/>
        <v>0</v>
      </c>
      <c r="BF103" s="143">
        <f t="shared" si="5"/>
        <v>0</v>
      </c>
      <c r="BG103" s="143">
        <f t="shared" si="6"/>
        <v>0</v>
      </c>
      <c r="BH103" s="143">
        <f t="shared" si="7"/>
        <v>0</v>
      </c>
      <c r="BI103" s="143">
        <f t="shared" si="8"/>
        <v>0</v>
      </c>
      <c r="BJ103" s="15" t="s">
        <v>76</v>
      </c>
      <c r="BK103" s="143">
        <f t="shared" si="9"/>
        <v>0</v>
      </c>
      <c r="BL103" s="15" t="s">
        <v>150</v>
      </c>
      <c r="BM103" s="142" t="s">
        <v>280</v>
      </c>
    </row>
    <row r="104" spans="2:65" s="1" customFormat="1" ht="16.5" customHeight="1">
      <c r="B104" s="30"/>
      <c r="C104" s="130" t="s">
        <v>8</v>
      </c>
      <c r="D104" s="130" t="s">
        <v>146</v>
      </c>
      <c r="E104" s="131" t="s">
        <v>1786</v>
      </c>
      <c r="F104" s="132" t="s">
        <v>1787</v>
      </c>
      <c r="G104" s="133" t="s">
        <v>1759</v>
      </c>
      <c r="H104" s="134">
        <v>1</v>
      </c>
      <c r="I104" s="135"/>
      <c r="J104" s="136">
        <f t="shared" si="0"/>
        <v>0</v>
      </c>
      <c r="K104" s="137"/>
      <c r="L104" s="30"/>
      <c r="M104" s="138" t="s">
        <v>19</v>
      </c>
      <c r="N104" s="139" t="s">
        <v>40</v>
      </c>
      <c r="P104" s="140">
        <f t="shared" si="1"/>
        <v>0</v>
      </c>
      <c r="Q104" s="140">
        <v>0</v>
      </c>
      <c r="R104" s="140">
        <f t="shared" si="2"/>
        <v>0</v>
      </c>
      <c r="S104" s="140">
        <v>0</v>
      </c>
      <c r="T104" s="141">
        <f t="shared" si="3"/>
        <v>0</v>
      </c>
      <c r="AR104" s="142" t="s">
        <v>150</v>
      </c>
      <c r="AT104" s="142" t="s">
        <v>146</v>
      </c>
      <c r="AU104" s="142" t="s">
        <v>76</v>
      </c>
      <c r="AY104" s="15" t="s">
        <v>144</v>
      </c>
      <c r="BE104" s="143">
        <f t="shared" si="4"/>
        <v>0</v>
      </c>
      <c r="BF104" s="143">
        <f t="shared" si="5"/>
        <v>0</v>
      </c>
      <c r="BG104" s="143">
        <f t="shared" si="6"/>
        <v>0</v>
      </c>
      <c r="BH104" s="143">
        <f t="shared" si="7"/>
        <v>0</v>
      </c>
      <c r="BI104" s="143">
        <f t="shared" si="8"/>
        <v>0</v>
      </c>
      <c r="BJ104" s="15" t="s">
        <v>76</v>
      </c>
      <c r="BK104" s="143">
        <f t="shared" si="9"/>
        <v>0</v>
      </c>
      <c r="BL104" s="15" t="s">
        <v>150</v>
      </c>
      <c r="BM104" s="142" t="s">
        <v>291</v>
      </c>
    </row>
    <row r="105" spans="2:65" s="1" customFormat="1" ht="16.5" customHeight="1">
      <c r="B105" s="30"/>
      <c r="C105" s="130" t="s">
        <v>225</v>
      </c>
      <c r="D105" s="130" t="s">
        <v>146</v>
      </c>
      <c r="E105" s="131" t="s">
        <v>1788</v>
      </c>
      <c r="F105" s="132" t="s">
        <v>1789</v>
      </c>
      <c r="G105" s="133" t="s">
        <v>1759</v>
      </c>
      <c r="H105" s="134">
        <v>2</v>
      </c>
      <c r="I105" s="135"/>
      <c r="J105" s="136">
        <f t="shared" si="0"/>
        <v>0</v>
      </c>
      <c r="K105" s="137"/>
      <c r="L105" s="30"/>
      <c r="M105" s="138" t="s">
        <v>19</v>
      </c>
      <c r="N105" s="139" t="s">
        <v>40</v>
      </c>
      <c r="P105" s="140">
        <f t="shared" si="1"/>
        <v>0</v>
      </c>
      <c r="Q105" s="140">
        <v>0</v>
      </c>
      <c r="R105" s="140">
        <f t="shared" si="2"/>
        <v>0</v>
      </c>
      <c r="S105" s="140">
        <v>0</v>
      </c>
      <c r="T105" s="141">
        <f t="shared" si="3"/>
        <v>0</v>
      </c>
      <c r="AR105" s="142" t="s">
        <v>150</v>
      </c>
      <c r="AT105" s="142" t="s">
        <v>146</v>
      </c>
      <c r="AU105" s="142" t="s">
        <v>76</v>
      </c>
      <c r="AY105" s="15" t="s">
        <v>144</v>
      </c>
      <c r="BE105" s="143">
        <f t="shared" si="4"/>
        <v>0</v>
      </c>
      <c r="BF105" s="143">
        <f t="shared" si="5"/>
        <v>0</v>
      </c>
      <c r="BG105" s="143">
        <f t="shared" si="6"/>
        <v>0</v>
      </c>
      <c r="BH105" s="143">
        <f t="shared" si="7"/>
        <v>0</v>
      </c>
      <c r="BI105" s="143">
        <f t="shared" si="8"/>
        <v>0</v>
      </c>
      <c r="BJ105" s="15" t="s">
        <v>76</v>
      </c>
      <c r="BK105" s="143">
        <f t="shared" si="9"/>
        <v>0</v>
      </c>
      <c r="BL105" s="15" t="s">
        <v>150</v>
      </c>
      <c r="BM105" s="142" t="s">
        <v>196</v>
      </c>
    </row>
    <row r="106" spans="2:65" s="1" customFormat="1" ht="16.5" customHeight="1">
      <c r="B106" s="30"/>
      <c r="C106" s="130" t="s">
        <v>230</v>
      </c>
      <c r="D106" s="130" t="s">
        <v>146</v>
      </c>
      <c r="E106" s="131" t="s">
        <v>1790</v>
      </c>
      <c r="F106" s="132" t="s">
        <v>1791</v>
      </c>
      <c r="G106" s="133" t="s">
        <v>1759</v>
      </c>
      <c r="H106" s="134">
        <v>3</v>
      </c>
      <c r="I106" s="135"/>
      <c r="J106" s="136">
        <f t="shared" si="0"/>
        <v>0</v>
      </c>
      <c r="K106" s="137"/>
      <c r="L106" s="30"/>
      <c r="M106" s="138" t="s">
        <v>19</v>
      </c>
      <c r="N106" s="139" t="s">
        <v>40</v>
      </c>
      <c r="P106" s="140">
        <f t="shared" si="1"/>
        <v>0</v>
      </c>
      <c r="Q106" s="140">
        <v>0</v>
      </c>
      <c r="R106" s="140">
        <f t="shared" si="2"/>
        <v>0</v>
      </c>
      <c r="S106" s="140">
        <v>0</v>
      </c>
      <c r="T106" s="141">
        <f t="shared" si="3"/>
        <v>0</v>
      </c>
      <c r="AR106" s="142" t="s">
        <v>150</v>
      </c>
      <c r="AT106" s="142" t="s">
        <v>146</v>
      </c>
      <c r="AU106" s="142" t="s">
        <v>76</v>
      </c>
      <c r="AY106" s="15" t="s">
        <v>144</v>
      </c>
      <c r="BE106" s="143">
        <f t="shared" si="4"/>
        <v>0</v>
      </c>
      <c r="BF106" s="143">
        <f t="shared" si="5"/>
        <v>0</v>
      </c>
      <c r="BG106" s="143">
        <f t="shared" si="6"/>
        <v>0</v>
      </c>
      <c r="BH106" s="143">
        <f t="shared" si="7"/>
        <v>0</v>
      </c>
      <c r="BI106" s="143">
        <f t="shared" si="8"/>
        <v>0</v>
      </c>
      <c r="BJ106" s="15" t="s">
        <v>76</v>
      </c>
      <c r="BK106" s="143">
        <f t="shared" si="9"/>
        <v>0</v>
      </c>
      <c r="BL106" s="15" t="s">
        <v>150</v>
      </c>
      <c r="BM106" s="142" t="s">
        <v>312</v>
      </c>
    </row>
    <row r="107" spans="2:65" s="11" customFormat="1" ht="25.95" customHeight="1">
      <c r="B107" s="118"/>
      <c r="D107" s="119" t="s">
        <v>68</v>
      </c>
      <c r="E107" s="120" t="s">
        <v>1123</v>
      </c>
      <c r="F107" s="120" t="s">
        <v>1792</v>
      </c>
      <c r="I107" s="121"/>
      <c r="J107" s="122">
        <f>BK107</f>
        <v>0</v>
      </c>
      <c r="L107" s="118"/>
      <c r="M107" s="123"/>
      <c r="P107" s="124">
        <f>SUM(P108:P148)</f>
        <v>0</v>
      </c>
      <c r="R107" s="124">
        <f>SUM(R108:R148)</f>
        <v>0</v>
      </c>
      <c r="T107" s="125">
        <f>SUM(T108:T148)</f>
        <v>0</v>
      </c>
      <c r="AR107" s="119" t="s">
        <v>76</v>
      </c>
      <c r="AT107" s="126" t="s">
        <v>68</v>
      </c>
      <c r="AU107" s="126" t="s">
        <v>69</v>
      </c>
      <c r="AY107" s="119" t="s">
        <v>144</v>
      </c>
      <c r="BK107" s="127">
        <f>SUM(BK108:BK148)</f>
        <v>0</v>
      </c>
    </row>
    <row r="108" spans="2:65" s="1" customFormat="1" ht="16.5" customHeight="1">
      <c r="B108" s="30"/>
      <c r="C108" s="130" t="s">
        <v>238</v>
      </c>
      <c r="D108" s="130" t="s">
        <v>146</v>
      </c>
      <c r="E108" s="131" t="s">
        <v>1793</v>
      </c>
      <c r="F108" s="132" t="s">
        <v>1794</v>
      </c>
      <c r="G108" s="133" t="s">
        <v>1795</v>
      </c>
      <c r="H108" s="134">
        <v>1106</v>
      </c>
      <c r="I108" s="135"/>
      <c r="J108" s="136">
        <f t="shared" ref="J108:J148" si="10">ROUND(I108*H108,2)</f>
        <v>0</v>
      </c>
      <c r="K108" s="137"/>
      <c r="L108" s="30"/>
      <c r="M108" s="138" t="s">
        <v>19</v>
      </c>
      <c r="N108" s="139" t="s">
        <v>40</v>
      </c>
      <c r="P108" s="140">
        <f t="shared" ref="P108:P148" si="11">O108*H108</f>
        <v>0</v>
      </c>
      <c r="Q108" s="140">
        <v>0</v>
      </c>
      <c r="R108" s="140">
        <f t="shared" ref="R108:R148" si="12">Q108*H108</f>
        <v>0</v>
      </c>
      <c r="S108" s="140">
        <v>0</v>
      </c>
      <c r="T108" s="141">
        <f t="shared" ref="T108:T148" si="13">S108*H108</f>
        <v>0</v>
      </c>
      <c r="AR108" s="142" t="s">
        <v>150</v>
      </c>
      <c r="AT108" s="142" t="s">
        <v>146</v>
      </c>
      <c r="AU108" s="142" t="s">
        <v>76</v>
      </c>
      <c r="AY108" s="15" t="s">
        <v>144</v>
      </c>
      <c r="BE108" s="143">
        <f t="shared" ref="BE108:BE148" si="14">IF(N108="základní",J108,0)</f>
        <v>0</v>
      </c>
      <c r="BF108" s="143">
        <f t="shared" ref="BF108:BF148" si="15">IF(N108="snížená",J108,0)</f>
        <v>0</v>
      </c>
      <c r="BG108" s="143">
        <f t="shared" ref="BG108:BG148" si="16">IF(N108="zákl. přenesená",J108,0)</f>
        <v>0</v>
      </c>
      <c r="BH108" s="143">
        <f t="shared" ref="BH108:BH148" si="17">IF(N108="sníž. přenesená",J108,0)</f>
        <v>0</v>
      </c>
      <c r="BI108" s="143">
        <f t="shared" ref="BI108:BI148" si="18">IF(N108="nulová",J108,0)</f>
        <v>0</v>
      </c>
      <c r="BJ108" s="15" t="s">
        <v>76</v>
      </c>
      <c r="BK108" s="143">
        <f t="shared" ref="BK108:BK148" si="19">ROUND(I108*H108,2)</f>
        <v>0</v>
      </c>
      <c r="BL108" s="15" t="s">
        <v>150</v>
      </c>
      <c r="BM108" s="142" t="s">
        <v>323</v>
      </c>
    </row>
    <row r="109" spans="2:65" s="1" customFormat="1" ht="16.5" customHeight="1">
      <c r="B109" s="30"/>
      <c r="C109" s="130" t="s">
        <v>245</v>
      </c>
      <c r="D109" s="130" t="s">
        <v>146</v>
      </c>
      <c r="E109" s="131" t="s">
        <v>1796</v>
      </c>
      <c r="F109" s="132" t="s">
        <v>1797</v>
      </c>
      <c r="G109" s="133" t="s">
        <v>288</v>
      </c>
      <c r="H109" s="134">
        <v>23</v>
      </c>
      <c r="I109" s="135"/>
      <c r="J109" s="136">
        <f t="shared" si="10"/>
        <v>0</v>
      </c>
      <c r="K109" s="137"/>
      <c r="L109" s="30"/>
      <c r="M109" s="138" t="s">
        <v>19</v>
      </c>
      <c r="N109" s="139" t="s">
        <v>40</v>
      </c>
      <c r="P109" s="140">
        <f t="shared" si="11"/>
        <v>0</v>
      </c>
      <c r="Q109" s="140">
        <v>0</v>
      </c>
      <c r="R109" s="140">
        <f t="shared" si="12"/>
        <v>0</v>
      </c>
      <c r="S109" s="140">
        <v>0</v>
      </c>
      <c r="T109" s="141">
        <f t="shared" si="13"/>
        <v>0</v>
      </c>
      <c r="AR109" s="142" t="s">
        <v>150</v>
      </c>
      <c r="AT109" s="142" t="s">
        <v>146</v>
      </c>
      <c r="AU109" s="142" t="s">
        <v>76</v>
      </c>
      <c r="AY109" s="15" t="s">
        <v>144</v>
      </c>
      <c r="BE109" s="143">
        <f t="shared" si="14"/>
        <v>0</v>
      </c>
      <c r="BF109" s="143">
        <f t="shared" si="15"/>
        <v>0</v>
      </c>
      <c r="BG109" s="143">
        <f t="shared" si="16"/>
        <v>0</v>
      </c>
      <c r="BH109" s="143">
        <f t="shared" si="17"/>
        <v>0</v>
      </c>
      <c r="BI109" s="143">
        <f t="shared" si="18"/>
        <v>0</v>
      </c>
      <c r="BJ109" s="15" t="s">
        <v>76</v>
      </c>
      <c r="BK109" s="143">
        <f t="shared" si="19"/>
        <v>0</v>
      </c>
      <c r="BL109" s="15" t="s">
        <v>150</v>
      </c>
      <c r="BM109" s="142" t="s">
        <v>332</v>
      </c>
    </row>
    <row r="110" spans="2:65" s="1" customFormat="1" ht="16.5" customHeight="1">
      <c r="B110" s="30"/>
      <c r="C110" s="130" t="s">
        <v>249</v>
      </c>
      <c r="D110" s="130" t="s">
        <v>146</v>
      </c>
      <c r="E110" s="131" t="s">
        <v>1798</v>
      </c>
      <c r="F110" s="132" t="s">
        <v>1799</v>
      </c>
      <c r="G110" s="133" t="s">
        <v>1759</v>
      </c>
      <c r="H110" s="134">
        <v>1605</v>
      </c>
      <c r="I110" s="135"/>
      <c r="J110" s="136">
        <f t="shared" si="10"/>
        <v>0</v>
      </c>
      <c r="K110" s="137"/>
      <c r="L110" s="30"/>
      <c r="M110" s="138" t="s">
        <v>19</v>
      </c>
      <c r="N110" s="139" t="s">
        <v>40</v>
      </c>
      <c r="P110" s="140">
        <f t="shared" si="11"/>
        <v>0</v>
      </c>
      <c r="Q110" s="140">
        <v>0</v>
      </c>
      <c r="R110" s="140">
        <f t="shared" si="12"/>
        <v>0</v>
      </c>
      <c r="S110" s="140">
        <v>0</v>
      </c>
      <c r="T110" s="141">
        <f t="shared" si="13"/>
        <v>0</v>
      </c>
      <c r="AR110" s="142" t="s">
        <v>150</v>
      </c>
      <c r="AT110" s="142" t="s">
        <v>146</v>
      </c>
      <c r="AU110" s="142" t="s">
        <v>76</v>
      </c>
      <c r="AY110" s="15" t="s">
        <v>144</v>
      </c>
      <c r="BE110" s="143">
        <f t="shared" si="14"/>
        <v>0</v>
      </c>
      <c r="BF110" s="143">
        <f t="shared" si="15"/>
        <v>0</v>
      </c>
      <c r="BG110" s="143">
        <f t="shared" si="16"/>
        <v>0</v>
      </c>
      <c r="BH110" s="143">
        <f t="shared" si="17"/>
        <v>0</v>
      </c>
      <c r="BI110" s="143">
        <f t="shared" si="18"/>
        <v>0</v>
      </c>
      <c r="BJ110" s="15" t="s">
        <v>76</v>
      </c>
      <c r="BK110" s="143">
        <f t="shared" si="19"/>
        <v>0</v>
      </c>
      <c r="BL110" s="15" t="s">
        <v>150</v>
      </c>
      <c r="BM110" s="142" t="s">
        <v>343</v>
      </c>
    </row>
    <row r="111" spans="2:65" s="1" customFormat="1" ht="16.5" customHeight="1">
      <c r="B111" s="30"/>
      <c r="C111" s="130" t="s">
        <v>7</v>
      </c>
      <c r="D111" s="130" t="s">
        <v>146</v>
      </c>
      <c r="E111" s="131" t="s">
        <v>1800</v>
      </c>
      <c r="F111" s="132" t="s">
        <v>1801</v>
      </c>
      <c r="G111" s="133" t="s">
        <v>1759</v>
      </c>
      <c r="H111" s="134">
        <v>1605</v>
      </c>
      <c r="I111" s="135"/>
      <c r="J111" s="136">
        <f t="shared" si="10"/>
        <v>0</v>
      </c>
      <c r="K111" s="137"/>
      <c r="L111" s="30"/>
      <c r="M111" s="138" t="s">
        <v>19</v>
      </c>
      <c r="N111" s="139" t="s">
        <v>40</v>
      </c>
      <c r="P111" s="140">
        <f t="shared" si="11"/>
        <v>0</v>
      </c>
      <c r="Q111" s="140">
        <v>0</v>
      </c>
      <c r="R111" s="140">
        <f t="shared" si="12"/>
        <v>0</v>
      </c>
      <c r="S111" s="140">
        <v>0</v>
      </c>
      <c r="T111" s="141">
        <f t="shared" si="13"/>
        <v>0</v>
      </c>
      <c r="AR111" s="142" t="s">
        <v>150</v>
      </c>
      <c r="AT111" s="142" t="s">
        <v>146</v>
      </c>
      <c r="AU111" s="142" t="s">
        <v>76</v>
      </c>
      <c r="AY111" s="15" t="s">
        <v>144</v>
      </c>
      <c r="BE111" s="143">
        <f t="shared" si="14"/>
        <v>0</v>
      </c>
      <c r="BF111" s="143">
        <f t="shared" si="15"/>
        <v>0</v>
      </c>
      <c r="BG111" s="143">
        <f t="shared" si="16"/>
        <v>0</v>
      </c>
      <c r="BH111" s="143">
        <f t="shared" si="17"/>
        <v>0</v>
      </c>
      <c r="BI111" s="143">
        <f t="shared" si="18"/>
        <v>0</v>
      </c>
      <c r="BJ111" s="15" t="s">
        <v>76</v>
      </c>
      <c r="BK111" s="143">
        <f t="shared" si="19"/>
        <v>0</v>
      </c>
      <c r="BL111" s="15" t="s">
        <v>150</v>
      </c>
      <c r="BM111" s="142" t="s">
        <v>354</v>
      </c>
    </row>
    <row r="112" spans="2:65" s="1" customFormat="1" ht="16.5" customHeight="1">
      <c r="B112" s="30"/>
      <c r="C112" s="130" t="s">
        <v>256</v>
      </c>
      <c r="D112" s="130" t="s">
        <v>146</v>
      </c>
      <c r="E112" s="131" t="s">
        <v>1802</v>
      </c>
      <c r="F112" s="132" t="s">
        <v>1803</v>
      </c>
      <c r="G112" s="133" t="s">
        <v>1759</v>
      </c>
      <c r="H112" s="134">
        <v>1079</v>
      </c>
      <c r="I112" s="135"/>
      <c r="J112" s="136">
        <f t="shared" si="10"/>
        <v>0</v>
      </c>
      <c r="K112" s="137"/>
      <c r="L112" s="30"/>
      <c r="M112" s="138" t="s">
        <v>19</v>
      </c>
      <c r="N112" s="139" t="s">
        <v>40</v>
      </c>
      <c r="P112" s="140">
        <f t="shared" si="11"/>
        <v>0</v>
      </c>
      <c r="Q112" s="140">
        <v>0</v>
      </c>
      <c r="R112" s="140">
        <f t="shared" si="12"/>
        <v>0</v>
      </c>
      <c r="S112" s="140">
        <v>0</v>
      </c>
      <c r="T112" s="141">
        <f t="shared" si="13"/>
        <v>0</v>
      </c>
      <c r="AR112" s="142" t="s">
        <v>150</v>
      </c>
      <c r="AT112" s="142" t="s">
        <v>146</v>
      </c>
      <c r="AU112" s="142" t="s">
        <v>76</v>
      </c>
      <c r="AY112" s="15" t="s">
        <v>144</v>
      </c>
      <c r="BE112" s="143">
        <f t="shared" si="14"/>
        <v>0</v>
      </c>
      <c r="BF112" s="143">
        <f t="shared" si="15"/>
        <v>0</v>
      </c>
      <c r="BG112" s="143">
        <f t="shared" si="16"/>
        <v>0</v>
      </c>
      <c r="BH112" s="143">
        <f t="shared" si="17"/>
        <v>0</v>
      </c>
      <c r="BI112" s="143">
        <f t="shared" si="18"/>
        <v>0</v>
      </c>
      <c r="BJ112" s="15" t="s">
        <v>76</v>
      </c>
      <c r="BK112" s="143">
        <f t="shared" si="19"/>
        <v>0</v>
      </c>
      <c r="BL112" s="15" t="s">
        <v>150</v>
      </c>
      <c r="BM112" s="142" t="s">
        <v>362</v>
      </c>
    </row>
    <row r="113" spans="2:65" s="1" customFormat="1" ht="16.5" customHeight="1">
      <c r="B113" s="30"/>
      <c r="C113" s="130" t="s">
        <v>259</v>
      </c>
      <c r="D113" s="130" t="s">
        <v>146</v>
      </c>
      <c r="E113" s="131" t="s">
        <v>1804</v>
      </c>
      <c r="F113" s="132" t="s">
        <v>1805</v>
      </c>
      <c r="G113" s="133" t="s">
        <v>1759</v>
      </c>
      <c r="H113" s="134">
        <v>1079</v>
      </c>
      <c r="I113" s="135"/>
      <c r="J113" s="136">
        <f t="shared" si="10"/>
        <v>0</v>
      </c>
      <c r="K113" s="137"/>
      <c r="L113" s="30"/>
      <c r="M113" s="138" t="s">
        <v>19</v>
      </c>
      <c r="N113" s="139" t="s">
        <v>40</v>
      </c>
      <c r="P113" s="140">
        <f t="shared" si="11"/>
        <v>0</v>
      </c>
      <c r="Q113" s="140">
        <v>0</v>
      </c>
      <c r="R113" s="140">
        <f t="shared" si="12"/>
        <v>0</v>
      </c>
      <c r="S113" s="140">
        <v>0</v>
      </c>
      <c r="T113" s="141">
        <f t="shared" si="13"/>
        <v>0</v>
      </c>
      <c r="AR113" s="142" t="s">
        <v>150</v>
      </c>
      <c r="AT113" s="142" t="s">
        <v>146</v>
      </c>
      <c r="AU113" s="142" t="s">
        <v>76</v>
      </c>
      <c r="AY113" s="15" t="s">
        <v>144</v>
      </c>
      <c r="BE113" s="143">
        <f t="shared" si="14"/>
        <v>0</v>
      </c>
      <c r="BF113" s="143">
        <f t="shared" si="15"/>
        <v>0</v>
      </c>
      <c r="BG113" s="143">
        <f t="shared" si="16"/>
        <v>0</v>
      </c>
      <c r="BH113" s="143">
        <f t="shared" si="17"/>
        <v>0</v>
      </c>
      <c r="BI113" s="143">
        <f t="shared" si="18"/>
        <v>0</v>
      </c>
      <c r="BJ113" s="15" t="s">
        <v>76</v>
      </c>
      <c r="BK113" s="143">
        <f t="shared" si="19"/>
        <v>0</v>
      </c>
      <c r="BL113" s="15" t="s">
        <v>150</v>
      </c>
      <c r="BM113" s="142" t="s">
        <v>372</v>
      </c>
    </row>
    <row r="114" spans="2:65" s="1" customFormat="1" ht="16.5" customHeight="1">
      <c r="B114" s="30"/>
      <c r="C114" s="130" t="s">
        <v>261</v>
      </c>
      <c r="D114" s="130" t="s">
        <v>146</v>
      </c>
      <c r="E114" s="131" t="s">
        <v>1806</v>
      </c>
      <c r="F114" s="132" t="s">
        <v>1807</v>
      </c>
      <c r="G114" s="133" t="s">
        <v>1759</v>
      </c>
      <c r="H114" s="134">
        <v>4206</v>
      </c>
      <c r="I114" s="135"/>
      <c r="J114" s="136">
        <f t="shared" si="10"/>
        <v>0</v>
      </c>
      <c r="K114" s="137"/>
      <c r="L114" s="30"/>
      <c r="M114" s="138" t="s">
        <v>19</v>
      </c>
      <c r="N114" s="139" t="s">
        <v>40</v>
      </c>
      <c r="P114" s="140">
        <f t="shared" si="11"/>
        <v>0</v>
      </c>
      <c r="Q114" s="140">
        <v>0</v>
      </c>
      <c r="R114" s="140">
        <f t="shared" si="12"/>
        <v>0</v>
      </c>
      <c r="S114" s="140">
        <v>0</v>
      </c>
      <c r="T114" s="141">
        <f t="shared" si="13"/>
        <v>0</v>
      </c>
      <c r="AR114" s="142" t="s">
        <v>150</v>
      </c>
      <c r="AT114" s="142" t="s">
        <v>146</v>
      </c>
      <c r="AU114" s="142" t="s">
        <v>76</v>
      </c>
      <c r="AY114" s="15" t="s">
        <v>144</v>
      </c>
      <c r="BE114" s="143">
        <f t="shared" si="14"/>
        <v>0</v>
      </c>
      <c r="BF114" s="143">
        <f t="shared" si="15"/>
        <v>0</v>
      </c>
      <c r="BG114" s="143">
        <f t="shared" si="16"/>
        <v>0</v>
      </c>
      <c r="BH114" s="143">
        <f t="shared" si="17"/>
        <v>0</v>
      </c>
      <c r="BI114" s="143">
        <f t="shared" si="18"/>
        <v>0</v>
      </c>
      <c r="BJ114" s="15" t="s">
        <v>76</v>
      </c>
      <c r="BK114" s="143">
        <f t="shared" si="19"/>
        <v>0</v>
      </c>
      <c r="BL114" s="15" t="s">
        <v>150</v>
      </c>
      <c r="BM114" s="142" t="s">
        <v>382</v>
      </c>
    </row>
    <row r="115" spans="2:65" s="1" customFormat="1" ht="16.5" customHeight="1">
      <c r="B115" s="30"/>
      <c r="C115" s="130" t="s">
        <v>265</v>
      </c>
      <c r="D115" s="130" t="s">
        <v>146</v>
      </c>
      <c r="E115" s="131" t="s">
        <v>1808</v>
      </c>
      <c r="F115" s="132" t="s">
        <v>1809</v>
      </c>
      <c r="G115" s="133" t="s">
        <v>1759</v>
      </c>
      <c r="H115" s="134">
        <v>4206</v>
      </c>
      <c r="I115" s="135"/>
      <c r="J115" s="136">
        <f t="shared" si="10"/>
        <v>0</v>
      </c>
      <c r="K115" s="137"/>
      <c r="L115" s="30"/>
      <c r="M115" s="138" t="s">
        <v>19</v>
      </c>
      <c r="N115" s="139" t="s">
        <v>40</v>
      </c>
      <c r="P115" s="140">
        <f t="shared" si="11"/>
        <v>0</v>
      </c>
      <c r="Q115" s="140">
        <v>0</v>
      </c>
      <c r="R115" s="140">
        <f t="shared" si="12"/>
        <v>0</v>
      </c>
      <c r="S115" s="140">
        <v>0</v>
      </c>
      <c r="T115" s="141">
        <f t="shared" si="13"/>
        <v>0</v>
      </c>
      <c r="AR115" s="142" t="s">
        <v>150</v>
      </c>
      <c r="AT115" s="142" t="s">
        <v>146</v>
      </c>
      <c r="AU115" s="142" t="s">
        <v>76</v>
      </c>
      <c r="AY115" s="15" t="s">
        <v>144</v>
      </c>
      <c r="BE115" s="143">
        <f t="shared" si="14"/>
        <v>0</v>
      </c>
      <c r="BF115" s="143">
        <f t="shared" si="15"/>
        <v>0</v>
      </c>
      <c r="BG115" s="143">
        <f t="shared" si="16"/>
        <v>0</v>
      </c>
      <c r="BH115" s="143">
        <f t="shared" si="17"/>
        <v>0</v>
      </c>
      <c r="BI115" s="143">
        <f t="shared" si="18"/>
        <v>0</v>
      </c>
      <c r="BJ115" s="15" t="s">
        <v>76</v>
      </c>
      <c r="BK115" s="143">
        <f t="shared" si="19"/>
        <v>0</v>
      </c>
      <c r="BL115" s="15" t="s">
        <v>150</v>
      </c>
      <c r="BM115" s="142" t="s">
        <v>394</v>
      </c>
    </row>
    <row r="116" spans="2:65" s="1" customFormat="1" ht="16.5" customHeight="1">
      <c r="B116" s="30"/>
      <c r="C116" s="130" t="s">
        <v>270</v>
      </c>
      <c r="D116" s="130" t="s">
        <v>146</v>
      </c>
      <c r="E116" s="131" t="s">
        <v>1810</v>
      </c>
      <c r="F116" s="132" t="s">
        <v>1811</v>
      </c>
      <c r="G116" s="133" t="s">
        <v>1759</v>
      </c>
      <c r="H116" s="134">
        <v>99</v>
      </c>
      <c r="I116" s="135"/>
      <c r="J116" s="136">
        <f t="shared" si="10"/>
        <v>0</v>
      </c>
      <c r="K116" s="137"/>
      <c r="L116" s="30"/>
      <c r="M116" s="138" t="s">
        <v>19</v>
      </c>
      <c r="N116" s="139" t="s">
        <v>40</v>
      </c>
      <c r="P116" s="140">
        <f t="shared" si="11"/>
        <v>0</v>
      </c>
      <c r="Q116" s="140">
        <v>0</v>
      </c>
      <c r="R116" s="140">
        <f t="shared" si="12"/>
        <v>0</v>
      </c>
      <c r="S116" s="140">
        <v>0</v>
      </c>
      <c r="T116" s="141">
        <f t="shared" si="13"/>
        <v>0</v>
      </c>
      <c r="AR116" s="142" t="s">
        <v>150</v>
      </c>
      <c r="AT116" s="142" t="s">
        <v>146</v>
      </c>
      <c r="AU116" s="142" t="s">
        <v>76</v>
      </c>
      <c r="AY116" s="15" t="s">
        <v>144</v>
      </c>
      <c r="BE116" s="143">
        <f t="shared" si="14"/>
        <v>0</v>
      </c>
      <c r="BF116" s="143">
        <f t="shared" si="15"/>
        <v>0</v>
      </c>
      <c r="BG116" s="143">
        <f t="shared" si="16"/>
        <v>0</v>
      </c>
      <c r="BH116" s="143">
        <f t="shared" si="17"/>
        <v>0</v>
      </c>
      <c r="BI116" s="143">
        <f t="shared" si="18"/>
        <v>0</v>
      </c>
      <c r="BJ116" s="15" t="s">
        <v>76</v>
      </c>
      <c r="BK116" s="143">
        <f t="shared" si="19"/>
        <v>0</v>
      </c>
      <c r="BL116" s="15" t="s">
        <v>150</v>
      </c>
      <c r="BM116" s="142" t="s">
        <v>406</v>
      </c>
    </row>
    <row r="117" spans="2:65" s="1" customFormat="1" ht="16.5" customHeight="1">
      <c r="B117" s="30"/>
      <c r="C117" s="130" t="s">
        <v>275</v>
      </c>
      <c r="D117" s="130" t="s">
        <v>146</v>
      </c>
      <c r="E117" s="131" t="s">
        <v>1812</v>
      </c>
      <c r="F117" s="132" t="s">
        <v>1813</v>
      </c>
      <c r="G117" s="133" t="s">
        <v>1759</v>
      </c>
      <c r="H117" s="134">
        <v>99</v>
      </c>
      <c r="I117" s="135"/>
      <c r="J117" s="136">
        <f t="shared" si="10"/>
        <v>0</v>
      </c>
      <c r="K117" s="137"/>
      <c r="L117" s="30"/>
      <c r="M117" s="138" t="s">
        <v>19</v>
      </c>
      <c r="N117" s="139" t="s">
        <v>40</v>
      </c>
      <c r="P117" s="140">
        <f t="shared" si="11"/>
        <v>0</v>
      </c>
      <c r="Q117" s="140">
        <v>0</v>
      </c>
      <c r="R117" s="140">
        <f t="shared" si="12"/>
        <v>0</v>
      </c>
      <c r="S117" s="140">
        <v>0</v>
      </c>
      <c r="T117" s="141">
        <f t="shared" si="13"/>
        <v>0</v>
      </c>
      <c r="AR117" s="142" t="s">
        <v>150</v>
      </c>
      <c r="AT117" s="142" t="s">
        <v>146</v>
      </c>
      <c r="AU117" s="142" t="s">
        <v>76</v>
      </c>
      <c r="AY117" s="15" t="s">
        <v>144</v>
      </c>
      <c r="BE117" s="143">
        <f t="shared" si="14"/>
        <v>0</v>
      </c>
      <c r="BF117" s="143">
        <f t="shared" si="15"/>
        <v>0</v>
      </c>
      <c r="BG117" s="143">
        <f t="shared" si="16"/>
        <v>0</v>
      </c>
      <c r="BH117" s="143">
        <f t="shared" si="17"/>
        <v>0</v>
      </c>
      <c r="BI117" s="143">
        <f t="shared" si="18"/>
        <v>0</v>
      </c>
      <c r="BJ117" s="15" t="s">
        <v>76</v>
      </c>
      <c r="BK117" s="143">
        <f t="shared" si="19"/>
        <v>0</v>
      </c>
      <c r="BL117" s="15" t="s">
        <v>150</v>
      </c>
      <c r="BM117" s="142" t="s">
        <v>417</v>
      </c>
    </row>
    <row r="118" spans="2:65" s="1" customFormat="1" ht="16.5" customHeight="1">
      <c r="B118" s="30"/>
      <c r="C118" s="130" t="s">
        <v>280</v>
      </c>
      <c r="D118" s="130" t="s">
        <v>146</v>
      </c>
      <c r="E118" s="131" t="s">
        <v>1814</v>
      </c>
      <c r="F118" s="132" t="s">
        <v>1815</v>
      </c>
      <c r="G118" s="133" t="s">
        <v>1795</v>
      </c>
      <c r="H118" s="134">
        <v>1106</v>
      </c>
      <c r="I118" s="135"/>
      <c r="J118" s="136">
        <f t="shared" si="10"/>
        <v>0</v>
      </c>
      <c r="K118" s="137"/>
      <c r="L118" s="30"/>
      <c r="M118" s="138" t="s">
        <v>19</v>
      </c>
      <c r="N118" s="139" t="s">
        <v>40</v>
      </c>
      <c r="P118" s="140">
        <f t="shared" si="11"/>
        <v>0</v>
      </c>
      <c r="Q118" s="140">
        <v>0</v>
      </c>
      <c r="R118" s="140">
        <f t="shared" si="12"/>
        <v>0</v>
      </c>
      <c r="S118" s="140">
        <v>0</v>
      </c>
      <c r="T118" s="141">
        <f t="shared" si="13"/>
        <v>0</v>
      </c>
      <c r="AR118" s="142" t="s">
        <v>150</v>
      </c>
      <c r="AT118" s="142" t="s">
        <v>146</v>
      </c>
      <c r="AU118" s="142" t="s">
        <v>76</v>
      </c>
      <c r="AY118" s="15" t="s">
        <v>144</v>
      </c>
      <c r="BE118" s="143">
        <f t="shared" si="14"/>
        <v>0</v>
      </c>
      <c r="BF118" s="143">
        <f t="shared" si="15"/>
        <v>0</v>
      </c>
      <c r="BG118" s="143">
        <f t="shared" si="16"/>
        <v>0</v>
      </c>
      <c r="BH118" s="143">
        <f t="shared" si="17"/>
        <v>0</v>
      </c>
      <c r="BI118" s="143">
        <f t="shared" si="18"/>
        <v>0</v>
      </c>
      <c r="BJ118" s="15" t="s">
        <v>76</v>
      </c>
      <c r="BK118" s="143">
        <f t="shared" si="19"/>
        <v>0</v>
      </c>
      <c r="BL118" s="15" t="s">
        <v>150</v>
      </c>
      <c r="BM118" s="142" t="s">
        <v>428</v>
      </c>
    </row>
    <row r="119" spans="2:65" s="1" customFormat="1" ht="16.5" customHeight="1">
      <c r="B119" s="30"/>
      <c r="C119" s="130" t="s">
        <v>285</v>
      </c>
      <c r="D119" s="130" t="s">
        <v>146</v>
      </c>
      <c r="E119" s="131" t="s">
        <v>1816</v>
      </c>
      <c r="F119" s="132" t="s">
        <v>1817</v>
      </c>
      <c r="G119" s="133" t="s">
        <v>1818</v>
      </c>
      <c r="H119" s="134">
        <v>22</v>
      </c>
      <c r="I119" s="135"/>
      <c r="J119" s="136">
        <f t="shared" si="10"/>
        <v>0</v>
      </c>
      <c r="K119" s="137"/>
      <c r="L119" s="30"/>
      <c r="M119" s="138" t="s">
        <v>19</v>
      </c>
      <c r="N119" s="139" t="s">
        <v>40</v>
      </c>
      <c r="P119" s="140">
        <f t="shared" si="11"/>
        <v>0</v>
      </c>
      <c r="Q119" s="140">
        <v>0</v>
      </c>
      <c r="R119" s="140">
        <f t="shared" si="12"/>
        <v>0</v>
      </c>
      <c r="S119" s="140">
        <v>0</v>
      </c>
      <c r="T119" s="141">
        <f t="shared" si="13"/>
        <v>0</v>
      </c>
      <c r="AR119" s="142" t="s">
        <v>150</v>
      </c>
      <c r="AT119" s="142" t="s">
        <v>146</v>
      </c>
      <c r="AU119" s="142" t="s">
        <v>76</v>
      </c>
      <c r="AY119" s="15" t="s">
        <v>144</v>
      </c>
      <c r="BE119" s="143">
        <f t="shared" si="14"/>
        <v>0</v>
      </c>
      <c r="BF119" s="143">
        <f t="shared" si="15"/>
        <v>0</v>
      </c>
      <c r="BG119" s="143">
        <f t="shared" si="16"/>
        <v>0</v>
      </c>
      <c r="BH119" s="143">
        <f t="shared" si="17"/>
        <v>0</v>
      </c>
      <c r="BI119" s="143">
        <f t="shared" si="18"/>
        <v>0</v>
      </c>
      <c r="BJ119" s="15" t="s">
        <v>76</v>
      </c>
      <c r="BK119" s="143">
        <f t="shared" si="19"/>
        <v>0</v>
      </c>
      <c r="BL119" s="15" t="s">
        <v>150</v>
      </c>
      <c r="BM119" s="142" t="s">
        <v>440</v>
      </c>
    </row>
    <row r="120" spans="2:65" s="1" customFormat="1" ht="16.5" customHeight="1">
      <c r="B120" s="30"/>
      <c r="C120" s="130" t="s">
        <v>291</v>
      </c>
      <c r="D120" s="130" t="s">
        <v>146</v>
      </c>
      <c r="E120" s="131" t="s">
        <v>1819</v>
      </c>
      <c r="F120" s="132" t="s">
        <v>1820</v>
      </c>
      <c r="G120" s="133" t="s">
        <v>288</v>
      </c>
      <c r="H120" s="134">
        <v>23</v>
      </c>
      <c r="I120" s="135"/>
      <c r="J120" s="136">
        <f t="shared" si="10"/>
        <v>0</v>
      </c>
      <c r="K120" s="137"/>
      <c r="L120" s="30"/>
      <c r="M120" s="138" t="s">
        <v>19</v>
      </c>
      <c r="N120" s="139" t="s">
        <v>40</v>
      </c>
      <c r="P120" s="140">
        <f t="shared" si="11"/>
        <v>0</v>
      </c>
      <c r="Q120" s="140">
        <v>0</v>
      </c>
      <c r="R120" s="140">
        <f t="shared" si="12"/>
        <v>0</v>
      </c>
      <c r="S120" s="140">
        <v>0</v>
      </c>
      <c r="T120" s="141">
        <f t="shared" si="13"/>
        <v>0</v>
      </c>
      <c r="AR120" s="142" t="s">
        <v>150</v>
      </c>
      <c r="AT120" s="142" t="s">
        <v>146</v>
      </c>
      <c r="AU120" s="142" t="s">
        <v>76</v>
      </c>
      <c r="AY120" s="15" t="s">
        <v>144</v>
      </c>
      <c r="BE120" s="143">
        <f t="shared" si="14"/>
        <v>0</v>
      </c>
      <c r="BF120" s="143">
        <f t="shared" si="15"/>
        <v>0</v>
      </c>
      <c r="BG120" s="143">
        <f t="shared" si="16"/>
        <v>0</v>
      </c>
      <c r="BH120" s="143">
        <f t="shared" si="17"/>
        <v>0</v>
      </c>
      <c r="BI120" s="143">
        <f t="shared" si="18"/>
        <v>0</v>
      </c>
      <c r="BJ120" s="15" t="s">
        <v>76</v>
      </c>
      <c r="BK120" s="143">
        <f t="shared" si="19"/>
        <v>0</v>
      </c>
      <c r="BL120" s="15" t="s">
        <v>150</v>
      </c>
      <c r="BM120" s="142" t="s">
        <v>454</v>
      </c>
    </row>
    <row r="121" spans="2:65" s="1" customFormat="1" ht="16.5" customHeight="1">
      <c r="B121" s="30"/>
      <c r="C121" s="130" t="s">
        <v>296</v>
      </c>
      <c r="D121" s="130" t="s">
        <v>146</v>
      </c>
      <c r="E121" s="131" t="s">
        <v>1821</v>
      </c>
      <c r="F121" s="132" t="s">
        <v>1822</v>
      </c>
      <c r="G121" s="133" t="s">
        <v>1818</v>
      </c>
      <c r="H121" s="134">
        <v>55</v>
      </c>
      <c r="I121" s="135"/>
      <c r="J121" s="136">
        <f t="shared" si="10"/>
        <v>0</v>
      </c>
      <c r="K121" s="137"/>
      <c r="L121" s="30"/>
      <c r="M121" s="138" t="s">
        <v>19</v>
      </c>
      <c r="N121" s="139" t="s">
        <v>40</v>
      </c>
      <c r="P121" s="140">
        <f t="shared" si="11"/>
        <v>0</v>
      </c>
      <c r="Q121" s="140">
        <v>0</v>
      </c>
      <c r="R121" s="140">
        <f t="shared" si="12"/>
        <v>0</v>
      </c>
      <c r="S121" s="140">
        <v>0</v>
      </c>
      <c r="T121" s="141">
        <f t="shared" si="13"/>
        <v>0</v>
      </c>
      <c r="AR121" s="142" t="s">
        <v>150</v>
      </c>
      <c r="AT121" s="142" t="s">
        <v>146</v>
      </c>
      <c r="AU121" s="142" t="s">
        <v>76</v>
      </c>
      <c r="AY121" s="15" t="s">
        <v>144</v>
      </c>
      <c r="BE121" s="143">
        <f t="shared" si="14"/>
        <v>0</v>
      </c>
      <c r="BF121" s="143">
        <f t="shared" si="15"/>
        <v>0</v>
      </c>
      <c r="BG121" s="143">
        <f t="shared" si="16"/>
        <v>0</v>
      </c>
      <c r="BH121" s="143">
        <f t="shared" si="17"/>
        <v>0</v>
      </c>
      <c r="BI121" s="143">
        <f t="shared" si="18"/>
        <v>0</v>
      </c>
      <c r="BJ121" s="15" t="s">
        <v>76</v>
      </c>
      <c r="BK121" s="143">
        <f t="shared" si="19"/>
        <v>0</v>
      </c>
      <c r="BL121" s="15" t="s">
        <v>150</v>
      </c>
      <c r="BM121" s="142" t="s">
        <v>465</v>
      </c>
    </row>
    <row r="122" spans="2:65" s="1" customFormat="1" ht="16.5" customHeight="1">
      <c r="B122" s="30"/>
      <c r="C122" s="130" t="s">
        <v>196</v>
      </c>
      <c r="D122" s="130" t="s">
        <v>146</v>
      </c>
      <c r="E122" s="131" t="s">
        <v>1823</v>
      </c>
      <c r="F122" s="132" t="s">
        <v>1824</v>
      </c>
      <c r="G122" s="133" t="s">
        <v>504</v>
      </c>
      <c r="H122" s="134">
        <v>49.2</v>
      </c>
      <c r="I122" s="135"/>
      <c r="J122" s="136">
        <f t="shared" si="10"/>
        <v>0</v>
      </c>
      <c r="K122" s="137"/>
      <c r="L122" s="30"/>
      <c r="M122" s="138" t="s">
        <v>19</v>
      </c>
      <c r="N122" s="139" t="s">
        <v>40</v>
      </c>
      <c r="P122" s="140">
        <f t="shared" si="11"/>
        <v>0</v>
      </c>
      <c r="Q122" s="140">
        <v>0</v>
      </c>
      <c r="R122" s="140">
        <f t="shared" si="12"/>
        <v>0</v>
      </c>
      <c r="S122" s="140">
        <v>0</v>
      </c>
      <c r="T122" s="141">
        <f t="shared" si="13"/>
        <v>0</v>
      </c>
      <c r="AR122" s="142" t="s">
        <v>150</v>
      </c>
      <c r="AT122" s="142" t="s">
        <v>146</v>
      </c>
      <c r="AU122" s="142" t="s">
        <v>76</v>
      </c>
      <c r="AY122" s="15" t="s">
        <v>144</v>
      </c>
      <c r="BE122" s="143">
        <f t="shared" si="14"/>
        <v>0</v>
      </c>
      <c r="BF122" s="143">
        <f t="shared" si="15"/>
        <v>0</v>
      </c>
      <c r="BG122" s="143">
        <f t="shared" si="16"/>
        <v>0</v>
      </c>
      <c r="BH122" s="143">
        <f t="shared" si="17"/>
        <v>0</v>
      </c>
      <c r="BI122" s="143">
        <f t="shared" si="18"/>
        <v>0</v>
      </c>
      <c r="BJ122" s="15" t="s">
        <v>76</v>
      </c>
      <c r="BK122" s="143">
        <f t="shared" si="19"/>
        <v>0</v>
      </c>
      <c r="BL122" s="15" t="s">
        <v>150</v>
      </c>
      <c r="BM122" s="142" t="s">
        <v>475</v>
      </c>
    </row>
    <row r="123" spans="2:65" s="1" customFormat="1" ht="16.5" customHeight="1">
      <c r="B123" s="30"/>
      <c r="C123" s="130" t="s">
        <v>307</v>
      </c>
      <c r="D123" s="130" t="s">
        <v>146</v>
      </c>
      <c r="E123" s="131" t="s">
        <v>1825</v>
      </c>
      <c r="F123" s="132" t="s">
        <v>1826</v>
      </c>
      <c r="G123" s="133" t="s">
        <v>1759</v>
      </c>
      <c r="H123" s="134">
        <v>220</v>
      </c>
      <c r="I123" s="135"/>
      <c r="J123" s="136">
        <f t="shared" si="10"/>
        <v>0</v>
      </c>
      <c r="K123" s="137"/>
      <c r="L123" s="30"/>
      <c r="M123" s="138" t="s">
        <v>19</v>
      </c>
      <c r="N123" s="139" t="s">
        <v>40</v>
      </c>
      <c r="P123" s="140">
        <f t="shared" si="11"/>
        <v>0</v>
      </c>
      <c r="Q123" s="140">
        <v>0</v>
      </c>
      <c r="R123" s="140">
        <f t="shared" si="12"/>
        <v>0</v>
      </c>
      <c r="S123" s="140">
        <v>0</v>
      </c>
      <c r="T123" s="141">
        <f t="shared" si="13"/>
        <v>0</v>
      </c>
      <c r="AR123" s="142" t="s">
        <v>150</v>
      </c>
      <c r="AT123" s="142" t="s">
        <v>146</v>
      </c>
      <c r="AU123" s="142" t="s">
        <v>76</v>
      </c>
      <c r="AY123" s="15" t="s">
        <v>144</v>
      </c>
      <c r="BE123" s="143">
        <f t="shared" si="14"/>
        <v>0</v>
      </c>
      <c r="BF123" s="143">
        <f t="shared" si="15"/>
        <v>0</v>
      </c>
      <c r="BG123" s="143">
        <f t="shared" si="16"/>
        <v>0</v>
      </c>
      <c r="BH123" s="143">
        <f t="shared" si="17"/>
        <v>0</v>
      </c>
      <c r="BI123" s="143">
        <f t="shared" si="18"/>
        <v>0</v>
      </c>
      <c r="BJ123" s="15" t="s">
        <v>76</v>
      </c>
      <c r="BK123" s="143">
        <f t="shared" si="19"/>
        <v>0</v>
      </c>
      <c r="BL123" s="15" t="s">
        <v>150</v>
      </c>
      <c r="BM123" s="142" t="s">
        <v>485</v>
      </c>
    </row>
    <row r="124" spans="2:65" s="1" customFormat="1" ht="16.5" customHeight="1">
      <c r="B124" s="30"/>
      <c r="C124" s="130" t="s">
        <v>312</v>
      </c>
      <c r="D124" s="130" t="s">
        <v>146</v>
      </c>
      <c r="E124" s="131" t="s">
        <v>1827</v>
      </c>
      <c r="F124" s="132" t="s">
        <v>1828</v>
      </c>
      <c r="G124" s="133" t="s">
        <v>1759</v>
      </c>
      <c r="H124" s="134">
        <v>40</v>
      </c>
      <c r="I124" s="135"/>
      <c r="J124" s="136">
        <f t="shared" si="10"/>
        <v>0</v>
      </c>
      <c r="K124" s="137"/>
      <c r="L124" s="30"/>
      <c r="M124" s="138" t="s">
        <v>19</v>
      </c>
      <c r="N124" s="139" t="s">
        <v>40</v>
      </c>
      <c r="P124" s="140">
        <f t="shared" si="11"/>
        <v>0</v>
      </c>
      <c r="Q124" s="140">
        <v>0</v>
      </c>
      <c r="R124" s="140">
        <f t="shared" si="12"/>
        <v>0</v>
      </c>
      <c r="S124" s="140">
        <v>0</v>
      </c>
      <c r="T124" s="141">
        <f t="shared" si="13"/>
        <v>0</v>
      </c>
      <c r="AR124" s="142" t="s">
        <v>150</v>
      </c>
      <c r="AT124" s="142" t="s">
        <v>146</v>
      </c>
      <c r="AU124" s="142" t="s">
        <v>76</v>
      </c>
      <c r="AY124" s="15" t="s">
        <v>144</v>
      </c>
      <c r="BE124" s="143">
        <f t="shared" si="14"/>
        <v>0</v>
      </c>
      <c r="BF124" s="143">
        <f t="shared" si="15"/>
        <v>0</v>
      </c>
      <c r="BG124" s="143">
        <f t="shared" si="16"/>
        <v>0</v>
      </c>
      <c r="BH124" s="143">
        <f t="shared" si="17"/>
        <v>0</v>
      </c>
      <c r="BI124" s="143">
        <f t="shared" si="18"/>
        <v>0</v>
      </c>
      <c r="BJ124" s="15" t="s">
        <v>76</v>
      </c>
      <c r="BK124" s="143">
        <f t="shared" si="19"/>
        <v>0</v>
      </c>
      <c r="BL124" s="15" t="s">
        <v>150</v>
      </c>
      <c r="BM124" s="142" t="s">
        <v>494</v>
      </c>
    </row>
    <row r="125" spans="2:65" s="1" customFormat="1" ht="16.5" customHeight="1">
      <c r="B125" s="30"/>
      <c r="C125" s="130" t="s">
        <v>317</v>
      </c>
      <c r="D125" s="130" t="s">
        <v>146</v>
      </c>
      <c r="E125" s="131" t="s">
        <v>1829</v>
      </c>
      <c r="F125" s="132" t="s">
        <v>1830</v>
      </c>
      <c r="G125" s="133" t="s">
        <v>1759</v>
      </c>
      <c r="H125" s="134">
        <v>144</v>
      </c>
      <c r="I125" s="135"/>
      <c r="J125" s="136">
        <f t="shared" si="10"/>
        <v>0</v>
      </c>
      <c r="K125" s="137"/>
      <c r="L125" s="30"/>
      <c r="M125" s="138" t="s">
        <v>19</v>
      </c>
      <c r="N125" s="139" t="s">
        <v>40</v>
      </c>
      <c r="P125" s="140">
        <f t="shared" si="11"/>
        <v>0</v>
      </c>
      <c r="Q125" s="140">
        <v>0</v>
      </c>
      <c r="R125" s="140">
        <f t="shared" si="12"/>
        <v>0</v>
      </c>
      <c r="S125" s="140">
        <v>0</v>
      </c>
      <c r="T125" s="141">
        <f t="shared" si="13"/>
        <v>0</v>
      </c>
      <c r="AR125" s="142" t="s">
        <v>150</v>
      </c>
      <c r="AT125" s="142" t="s">
        <v>146</v>
      </c>
      <c r="AU125" s="142" t="s">
        <v>76</v>
      </c>
      <c r="AY125" s="15" t="s">
        <v>144</v>
      </c>
      <c r="BE125" s="143">
        <f t="shared" si="14"/>
        <v>0</v>
      </c>
      <c r="BF125" s="143">
        <f t="shared" si="15"/>
        <v>0</v>
      </c>
      <c r="BG125" s="143">
        <f t="shared" si="16"/>
        <v>0</v>
      </c>
      <c r="BH125" s="143">
        <f t="shared" si="17"/>
        <v>0</v>
      </c>
      <c r="BI125" s="143">
        <f t="shared" si="18"/>
        <v>0</v>
      </c>
      <c r="BJ125" s="15" t="s">
        <v>76</v>
      </c>
      <c r="BK125" s="143">
        <f t="shared" si="19"/>
        <v>0</v>
      </c>
      <c r="BL125" s="15" t="s">
        <v>150</v>
      </c>
      <c r="BM125" s="142" t="s">
        <v>507</v>
      </c>
    </row>
    <row r="126" spans="2:65" s="1" customFormat="1" ht="16.5" customHeight="1">
      <c r="B126" s="30"/>
      <c r="C126" s="130" t="s">
        <v>323</v>
      </c>
      <c r="D126" s="130" t="s">
        <v>146</v>
      </c>
      <c r="E126" s="131" t="s">
        <v>1831</v>
      </c>
      <c r="F126" s="132" t="s">
        <v>1832</v>
      </c>
      <c r="G126" s="133" t="s">
        <v>1759</v>
      </c>
      <c r="H126" s="134">
        <v>48</v>
      </c>
      <c r="I126" s="135"/>
      <c r="J126" s="136">
        <f t="shared" si="10"/>
        <v>0</v>
      </c>
      <c r="K126" s="137"/>
      <c r="L126" s="30"/>
      <c r="M126" s="138" t="s">
        <v>19</v>
      </c>
      <c r="N126" s="139" t="s">
        <v>40</v>
      </c>
      <c r="P126" s="140">
        <f t="shared" si="11"/>
        <v>0</v>
      </c>
      <c r="Q126" s="140">
        <v>0</v>
      </c>
      <c r="R126" s="140">
        <f t="shared" si="12"/>
        <v>0</v>
      </c>
      <c r="S126" s="140">
        <v>0</v>
      </c>
      <c r="T126" s="141">
        <f t="shared" si="13"/>
        <v>0</v>
      </c>
      <c r="AR126" s="142" t="s">
        <v>150</v>
      </c>
      <c r="AT126" s="142" t="s">
        <v>146</v>
      </c>
      <c r="AU126" s="142" t="s">
        <v>76</v>
      </c>
      <c r="AY126" s="15" t="s">
        <v>144</v>
      </c>
      <c r="BE126" s="143">
        <f t="shared" si="14"/>
        <v>0</v>
      </c>
      <c r="BF126" s="143">
        <f t="shared" si="15"/>
        <v>0</v>
      </c>
      <c r="BG126" s="143">
        <f t="shared" si="16"/>
        <v>0</v>
      </c>
      <c r="BH126" s="143">
        <f t="shared" si="17"/>
        <v>0</v>
      </c>
      <c r="BI126" s="143">
        <f t="shared" si="18"/>
        <v>0</v>
      </c>
      <c r="BJ126" s="15" t="s">
        <v>76</v>
      </c>
      <c r="BK126" s="143">
        <f t="shared" si="19"/>
        <v>0</v>
      </c>
      <c r="BL126" s="15" t="s">
        <v>150</v>
      </c>
      <c r="BM126" s="142" t="s">
        <v>517</v>
      </c>
    </row>
    <row r="127" spans="2:65" s="1" customFormat="1" ht="16.5" customHeight="1">
      <c r="B127" s="30"/>
      <c r="C127" s="130" t="s">
        <v>328</v>
      </c>
      <c r="D127" s="130" t="s">
        <v>146</v>
      </c>
      <c r="E127" s="131" t="s">
        <v>1833</v>
      </c>
      <c r="F127" s="132" t="s">
        <v>1834</v>
      </c>
      <c r="G127" s="133" t="s">
        <v>1759</v>
      </c>
      <c r="H127" s="134">
        <v>274</v>
      </c>
      <c r="I127" s="135"/>
      <c r="J127" s="136">
        <f t="shared" si="10"/>
        <v>0</v>
      </c>
      <c r="K127" s="137"/>
      <c r="L127" s="30"/>
      <c r="M127" s="138" t="s">
        <v>19</v>
      </c>
      <c r="N127" s="139" t="s">
        <v>40</v>
      </c>
      <c r="P127" s="140">
        <f t="shared" si="11"/>
        <v>0</v>
      </c>
      <c r="Q127" s="140">
        <v>0</v>
      </c>
      <c r="R127" s="140">
        <f t="shared" si="12"/>
        <v>0</v>
      </c>
      <c r="S127" s="140">
        <v>0</v>
      </c>
      <c r="T127" s="141">
        <f t="shared" si="13"/>
        <v>0</v>
      </c>
      <c r="AR127" s="142" t="s">
        <v>150</v>
      </c>
      <c r="AT127" s="142" t="s">
        <v>146</v>
      </c>
      <c r="AU127" s="142" t="s">
        <v>76</v>
      </c>
      <c r="AY127" s="15" t="s">
        <v>144</v>
      </c>
      <c r="BE127" s="143">
        <f t="shared" si="14"/>
        <v>0</v>
      </c>
      <c r="BF127" s="143">
        <f t="shared" si="15"/>
        <v>0</v>
      </c>
      <c r="BG127" s="143">
        <f t="shared" si="16"/>
        <v>0</v>
      </c>
      <c r="BH127" s="143">
        <f t="shared" si="17"/>
        <v>0</v>
      </c>
      <c r="BI127" s="143">
        <f t="shared" si="18"/>
        <v>0</v>
      </c>
      <c r="BJ127" s="15" t="s">
        <v>76</v>
      </c>
      <c r="BK127" s="143">
        <f t="shared" si="19"/>
        <v>0</v>
      </c>
      <c r="BL127" s="15" t="s">
        <v>150</v>
      </c>
      <c r="BM127" s="142" t="s">
        <v>527</v>
      </c>
    </row>
    <row r="128" spans="2:65" s="1" customFormat="1" ht="16.5" customHeight="1">
      <c r="B128" s="30"/>
      <c r="C128" s="130" t="s">
        <v>332</v>
      </c>
      <c r="D128" s="130" t="s">
        <v>146</v>
      </c>
      <c r="E128" s="131" t="s">
        <v>1835</v>
      </c>
      <c r="F128" s="132" t="s">
        <v>1836</v>
      </c>
      <c r="G128" s="133" t="s">
        <v>1759</v>
      </c>
      <c r="H128" s="134">
        <v>50</v>
      </c>
      <c r="I128" s="135"/>
      <c r="J128" s="136">
        <f t="shared" si="10"/>
        <v>0</v>
      </c>
      <c r="K128" s="137"/>
      <c r="L128" s="30"/>
      <c r="M128" s="138" t="s">
        <v>19</v>
      </c>
      <c r="N128" s="139" t="s">
        <v>40</v>
      </c>
      <c r="P128" s="140">
        <f t="shared" si="11"/>
        <v>0</v>
      </c>
      <c r="Q128" s="140">
        <v>0</v>
      </c>
      <c r="R128" s="140">
        <f t="shared" si="12"/>
        <v>0</v>
      </c>
      <c r="S128" s="140">
        <v>0</v>
      </c>
      <c r="T128" s="141">
        <f t="shared" si="13"/>
        <v>0</v>
      </c>
      <c r="AR128" s="142" t="s">
        <v>150</v>
      </c>
      <c r="AT128" s="142" t="s">
        <v>146</v>
      </c>
      <c r="AU128" s="142" t="s">
        <v>76</v>
      </c>
      <c r="AY128" s="15" t="s">
        <v>144</v>
      </c>
      <c r="BE128" s="143">
        <f t="shared" si="14"/>
        <v>0</v>
      </c>
      <c r="BF128" s="143">
        <f t="shared" si="15"/>
        <v>0</v>
      </c>
      <c r="BG128" s="143">
        <f t="shared" si="16"/>
        <v>0</v>
      </c>
      <c r="BH128" s="143">
        <f t="shared" si="17"/>
        <v>0</v>
      </c>
      <c r="BI128" s="143">
        <f t="shared" si="18"/>
        <v>0</v>
      </c>
      <c r="BJ128" s="15" t="s">
        <v>76</v>
      </c>
      <c r="BK128" s="143">
        <f t="shared" si="19"/>
        <v>0</v>
      </c>
      <c r="BL128" s="15" t="s">
        <v>150</v>
      </c>
      <c r="BM128" s="142" t="s">
        <v>539</v>
      </c>
    </row>
    <row r="129" spans="2:65" s="1" customFormat="1" ht="16.5" customHeight="1">
      <c r="B129" s="30"/>
      <c r="C129" s="130" t="s">
        <v>337</v>
      </c>
      <c r="D129" s="130" t="s">
        <v>146</v>
      </c>
      <c r="E129" s="131" t="s">
        <v>1837</v>
      </c>
      <c r="F129" s="132" t="s">
        <v>1838</v>
      </c>
      <c r="G129" s="133" t="s">
        <v>1759</v>
      </c>
      <c r="H129" s="134">
        <v>66</v>
      </c>
      <c r="I129" s="135"/>
      <c r="J129" s="136">
        <f t="shared" si="10"/>
        <v>0</v>
      </c>
      <c r="K129" s="137"/>
      <c r="L129" s="30"/>
      <c r="M129" s="138" t="s">
        <v>19</v>
      </c>
      <c r="N129" s="139" t="s">
        <v>40</v>
      </c>
      <c r="P129" s="140">
        <f t="shared" si="11"/>
        <v>0</v>
      </c>
      <c r="Q129" s="140">
        <v>0</v>
      </c>
      <c r="R129" s="140">
        <f t="shared" si="12"/>
        <v>0</v>
      </c>
      <c r="S129" s="140">
        <v>0</v>
      </c>
      <c r="T129" s="141">
        <f t="shared" si="13"/>
        <v>0</v>
      </c>
      <c r="AR129" s="142" t="s">
        <v>150</v>
      </c>
      <c r="AT129" s="142" t="s">
        <v>146</v>
      </c>
      <c r="AU129" s="142" t="s">
        <v>76</v>
      </c>
      <c r="AY129" s="15" t="s">
        <v>144</v>
      </c>
      <c r="BE129" s="143">
        <f t="shared" si="14"/>
        <v>0</v>
      </c>
      <c r="BF129" s="143">
        <f t="shared" si="15"/>
        <v>0</v>
      </c>
      <c r="BG129" s="143">
        <f t="shared" si="16"/>
        <v>0</v>
      </c>
      <c r="BH129" s="143">
        <f t="shared" si="17"/>
        <v>0</v>
      </c>
      <c r="BI129" s="143">
        <f t="shared" si="18"/>
        <v>0</v>
      </c>
      <c r="BJ129" s="15" t="s">
        <v>76</v>
      </c>
      <c r="BK129" s="143">
        <f t="shared" si="19"/>
        <v>0</v>
      </c>
      <c r="BL129" s="15" t="s">
        <v>150</v>
      </c>
      <c r="BM129" s="142" t="s">
        <v>550</v>
      </c>
    </row>
    <row r="130" spans="2:65" s="1" customFormat="1" ht="16.5" customHeight="1">
      <c r="B130" s="30"/>
      <c r="C130" s="130" t="s">
        <v>343</v>
      </c>
      <c r="D130" s="130" t="s">
        <v>146</v>
      </c>
      <c r="E130" s="131" t="s">
        <v>1839</v>
      </c>
      <c r="F130" s="132" t="s">
        <v>1840</v>
      </c>
      <c r="G130" s="133" t="s">
        <v>1759</v>
      </c>
      <c r="H130" s="134">
        <v>89</v>
      </c>
      <c r="I130" s="135"/>
      <c r="J130" s="136">
        <f t="shared" si="10"/>
        <v>0</v>
      </c>
      <c r="K130" s="137"/>
      <c r="L130" s="30"/>
      <c r="M130" s="138" t="s">
        <v>19</v>
      </c>
      <c r="N130" s="139" t="s">
        <v>40</v>
      </c>
      <c r="P130" s="140">
        <f t="shared" si="11"/>
        <v>0</v>
      </c>
      <c r="Q130" s="140">
        <v>0</v>
      </c>
      <c r="R130" s="140">
        <f t="shared" si="12"/>
        <v>0</v>
      </c>
      <c r="S130" s="140">
        <v>0</v>
      </c>
      <c r="T130" s="141">
        <f t="shared" si="13"/>
        <v>0</v>
      </c>
      <c r="AR130" s="142" t="s">
        <v>150</v>
      </c>
      <c r="AT130" s="142" t="s">
        <v>146</v>
      </c>
      <c r="AU130" s="142" t="s">
        <v>76</v>
      </c>
      <c r="AY130" s="15" t="s">
        <v>144</v>
      </c>
      <c r="BE130" s="143">
        <f t="shared" si="14"/>
        <v>0</v>
      </c>
      <c r="BF130" s="143">
        <f t="shared" si="15"/>
        <v>0</v>
      </c>
      <c r="BG130" s="143">
        <f t="shared" si="16"/>
        <v>0</v>
      </c>
      <c r="BH130" s="143">
        <f t="shared" si="17"/>
        <v>0</v>
      </c>
      <c r="BI130" s="143">
        <f t="shared" si="18"/>
        <v>0</v>
      </c>
      <c r="BJ130" s="15" t="s">
        <v>76</v>
      </c>
      <c r="BK130" s="143">
        <f t="shared" si="19"/>
        <v>0</v>
      </c>
      <c r="BL130" s="15" t="s">
        <v>150</v>
      </c>
      <c r="BM130" s="142" t="s">
        <v>1280</v>
      </c>
    </row>
    <row r="131" spans="2:65" s="1" customFormat="1" ht="16.5" customHeight="1">
      <c r="B131" s="30"/>
      <c r="C131" s="130" t="s">
        <v>349</v>
      </c>
      <c r="D131" s="130" t="s">
        <v>146</v>
      </c>
      <c r="E131" s="131" t="s">
        <v>1841</v>
      </c>
      <c r="F131" s="132" t="s">
        <v>1842</v>
      </c>
      <c r="G131" s="133" t="s">
        <v>1759</v>
      </c>
      <c r="H131" s="134">
        <v>625</v>
      </c>
      <c r="I131" s="135"/>
      <c r="J131" s="136">
        <f t="shared" si="10"/>
        <v>0</v>
      </c>
      <c r="K131" s="137"/>
      <c r="L131" s="30"/>
      <c r="M131" s="138" t="s">
        <v>19</v>
      </c>
      <c r="N131" s="139" t="s">
        <v>40</v>
      </c>
      <c r="P131" s="140">
        <f t="shared" si="11"/>
        <v>0</v>
      </c>
      <c r="Q131" s="140">
        <v>0</v>
      </c>
      <c r="R131" s="140">
        <f t="shared" si="12"/>
        <v>0</v>
      </c>
      <c r="S131" s="140">
        <v>0</v>
      </c>
      <c r="T131" s="141">
        <f t="shared" si="13"/>
        <v>0</v>
      </c>
      <c r="AR131" s="142" t="s">
        <v>150</v>
      </c>
      <c r="AT131" s="142" t="s">
        <v>146</v>
      </c>
      <c r="AU131" s="142" t="s">
        <v>76</v>
      </c>
      <c r="AY131" s="15" t="s">
        <v>144</v>
      </c>
      <c r="BE131" s="143">
        <f t="shared" si="14"/>
        <v>0</v>
      </c>
      <c r="BF131" s="143">
        <f t="shared" si="15"/>
        <v>0</v>
      </c>
      <c r="BG131" s="143">
        <f t="shared" si="16"/>
        <v>0</v>
      </c>
      <c r="BH131" s="143">
        <f t="shared" si="17"/>
        <v>0</v>
      </c>
      <c r="BI131" s="143">
        <f t="shared" si="18"/>
        <v>0</v>
      </c>
      <c r="BJ131" s="15" t="s">
        <v>76</v>
      </c>
      <c r="BK131" s="143">
        <f t="shared" si="19"/>
        <v>0</v>
      </c>
      <c r="BL131" s="15" t="s">
        <v>150</v>
      </c>
      <c r="BM131" s="142" t="s">
        <v>1288</v>
      </c>
    </row>
    <row r="132" spans="2:65" s="1" customFormat="1" ht="16.5" customHeight="1">
      <c r="B132" s="30"/>
      <c r="C132" s="130" t="s">
        <v>354</v>
      </c>
      <c r="D132" s="130" t="s">
        <v>146</v>
      </c>
      <c r="E132" s="131" t="s">
        <v>1843</v>
      </c>
      <c r="F132" s="132" t="s">
        <v>1844</v>
      </c>
      <c r="G132" s="133" t="s">
        <v>1759</v>
      </c>
      <c r="H132" s="134">
        <v>290</v>
      </c>
      <c r="I132" s="135"/>
      <c r="J132" s="136">
        <f t="shared" si="10"/>
        <v>0</v>
      </c>
      <c r="K132" s="137"/>
      <c r="L132" s="30"/>
      <c r="M132" s="138" t="s">
        <v>19</v>
      </c>
      <c r="N132" s="139" t="s">
        <v>40</v>
      </c>
      <c r="P132" s="140">
        <f t="shared" si="11"/>
        <v>0</v>
      </c>
      <c r="Q132" s="140">
        <v>0</v>
      </c>
      <c r="R132" s="140">
        <f t="shared" si="12"/>
        <v>0</v>
      </c>
      <c r="S132" s="140">
        <v>0</v>
      </c>
      <c r="T132" s="141">
        <f t="shared" si="13"/>
        <v>0</v>
      </c>
      <c r="AR132" s="142" t="s">
        <v>150</v>
      </c>
      <c r="AT132" s="142" t="s">
        <v>146</v>
      </c>
      <c r="AU132" s="142" t="s">
        <v>76</v>
      </c>
      <c r="AY132" s="15" t="s">
        <v>144</v>
      </c>
      <c r="BE132" s="143">
        <f t="shared" si="14"/>
        <v>0</v>
      </c>
      <c r="BF132" s="143">
        <f t="shared" si="15"/>
        <v>0</v>
      </c>
      <c r="BG132" s="143">
        <f t="shared" si="16"/>
        <v>0</v>
      </c>
      <c r="BH132" s="143">
        <f t="shared" si="17"/>
        <v>0</v>
      </c>
      <c r="BI132" s="143">
        <f t="shared" si="18"/>
        <v>0</v>
      </c>
      <c r="BJ132" s="15" t="s">
        <v>76</v>
      </c>
      <c r="BK132" s="143">
        <f t="shared" si="19"/>
        <v>0</v>
      </c>
      <c r="BL132" s="15" t="s">
        <v>150</v>
      </c>
      <c r="BM132" s="142" t="s">
        <v>1296</v>
      </c>
    </row>
    <row r="133" spans="2:65" s="1" customFormat="1" ht="16.5" customHeight="1">
      <c r="B133" s="30"/>
      <c r="C133" s="130" t="s">
        <v>357</v>
      </c>
      <c r="D133" s="130" t="s">
        <v>146</v>
      </c>
      <c r="E133" s="131" t="s">
        <v>1845</v>
      </c>
      <c r="F133" s="132" t="s">
        <v>1846</v>
      </c>
      <c r="G133" s="133" t="s">
        <v>1759</v>
      </c>
      <c r="H133" s="134">
        <v>690</v>
      </c>
      <c r="I133" s="135"/>
      <c r="J133" s="136">
        <f t="shared" si="10"/>
        <v>0</v>
      </c>
      <c r="K133" s="137"/>
      <c r="L133" s="30"/>
      <c r="M133" s="138" t="s">
        <v>19</v>
      </c>
      <c r="N133" s="139" t="s">
        <v>40</v>
      </c>
      <c r="P133" s="140">
        <f t="shared" si="11"/>
        <v>0</v>
      </c>
      <c r="Q133" s="140">
        <v>0</v>
      </c>
      <c r="R133" s="140">
        <f t="shared" si="12"/>
        <v>0</v>
      </c>
      <c r="S133" s="140">
        <v>0</v>
      </c>
      <c r="T133" s="141">
        <f t="shared" si="13"/>
        <v>0</v>
      </c>
      <c r="AR133" s="142" t="s">
        <v>150</v>
      </c>
      <c r="AT133" s="142" t="s">
        <v>146</v>
      </c>
      <c r="AU133" s="142" t="s">
        <v>76</v>
      </c>
      <c r="AY133" s="15" t="s">
        <v>144</v>
      </c>
      <c r="BE133" s="143">
        <f t="shared" si="14"/>
        <v>0</v>
      </c>
      <c r="BF133" s="143">
        <f t="shared" si="15"/>
        <v>0</v>
      </c>
      <c r="BG133" s="143">
        <f t="shared" si="16"/>
        <v>0</v>
      </c>
      <c r="BH133" s="143">
        <f t="shared" si="17"/>
        <v>0</v>
      </c>
      <c r="BI133" s="143">
        <f t="shared" si="18"/>
        <v>0</v>
      </c>
      <c r="BJ133" s="15" t="s">
        <v>76</v>
      </c>
      <c r="BK133" s="143">
        <f t="shared" si="19"/>
        <v>0</v>
      </c>
      <c r="BL133" s="15" t="s">
        <v>150</v>
      </c>
      <c r="BM133" s="142" t="s">
        <v>1305</v>
      </c>
    </row>
    <row r="134" spans="2:65" s="1" customFormat="1" ht="16.5" customHeight="1">
      <c r="B134" s="30"/>
      <c r="C134" s="130" t="s">
        <v>362</v>
      </c>
      <c r="D134" s="130" t="s">
        <v>146</v>
      </c>
      <c r="E134" s="131" t="s">
        <v>1847</v>
      </c>
      <c r="F134" s="132" t="s">
        <v>1848</v>
      </c>
      <c r="G134" s="133" t="s">
        <v>1759</v>
      </c>
      <c r="H134" s="134">
        <v>31</v>
      </c>
      <c r="I134" s="135"/>
      <c r="J134" s="136">
        <f t="shared" si="10"/>
        <v>0</v>
      </c>
      <c r="K134" s="137"/>
      <c r="L134" s="30"/>
      <c r="M134" s="138" t="s">
        <v>19</v>
      </c>
      <c r="N134" s="139" t="s">
        <v>40</v>
      </c>
      <c r="P134" s="140">
        <f t="shared" si="11"/>
        <v>0</v>
      </c>
      <c r="Q134" s="140">
        <v>0</v>
      </c>
      <c r="R134" s="140">
        <f t="shared" si="12"/>
        <v>0</v>
      </c>
      <c r="S134" s="140">
        <v>0</v>
      </c>
      <c r="T134" s="141">
        <f t="shared" si="13"/>
        <v>0</v>
      </c>
      <c r="AR134" s="142" t="s">
        <v>150</v>
      </c>
      <c r="AT134" s="142" t="s">
        <v>146</v>
      </c>
      <c r="AU134" s="142" t="s">
        <v>76</v>
      </c>
      <c r="AY134" s="15" t="s">
        <v>144</v>
      </c>
      <c r="BE134" s="143">
        <f t="shared" si="14"/>
        <v>0</v>
      </c>
      <c r="BF134" s="143">
        <f t="shared" si="15"/>
        <v>0</v>
      </c>
      <c r="BG134" s="143">
        <f t="shared" si="16"/>
        <v>0</v>
      </c>
      <c r="BH134" s="143">
        <f t="shared" si="17"/>
        <v>0</v>
      </c>
      <c r="BI134" s="143">
        <f t="shared" si="18"/>
        <v>0</v>
      </c>
      <c r="BJ134" s="15" t="s">
        <v>76</v>
      </c>
      <c r="BK134" s="143">
        <f t="shared" si="19"/>
        <v>0</v>
      </c>
      <c r="BL134" s="15" t="s">
        <v>150</v>
      </c>
      <c r="BM134" s="142" t="s">
        <v>1313</v>
      </c>
    </row>
    <row r="135" spans="2:65" s="1" customFormat="1" ht="16.5" customHeight="1">
      <c r="B135" s="30"/>
      <c r="C135" s="130" t="s">
        <v>367</v>
      </c>
      <c r="D135" s="130" t="s">
        <v>146</v>
      </c>
      <c r="E135" s="131" t="s">
        <v>1849</v>
      </c>
      <c r="F135" s="132" t="s">
        <v>1850</v>
      </c>
      <c r="G135" s="133" t="s">
        <v>1759</v>
      </c>
      <c r="H135" s="134">
        <v>91</v>
      </c>
      <c r="I135" s="135"/>
      <c r="J135" s="136">
        <f t="shared" si="10"/>
        <v>0</v>
      </c>
      <c r="K135" s="137"/>
      <c r="L135" s="30"/>
      <c r="M135" s="138" t="s">
        <v>19</v>
      </c>
      <c r="N135" s="139" t="s">
        <v>40</v>
      </c>
      <c r="P135" s="140">
        <f t="shared" si="11"/>
        <v>0</v>
      </c>
      <c r="Q135" s="140">
        <v>0</v>
      </c>
      <c r="R135" s="140">
        <f t="shared" si="12"/>
        <v>0</v>
      </c>
      <c r="S135" s="140">
        <v>0</v>
      </c>
      <c r="T135" s="141">
        <f t="shared" si="13"/>
        <v>0</v>
      </c>
      <c r="AR135" s="142" t="s">
        <v>150</v>
      </c>
      <c r="AT135" s="142" t="s">
        <v>146</v>
      </c>
      <c r="AU135" s="142" t="s">
        <v>76</v>
      </c>
      <c r="AY135" s="15" t="s">
        <v>144</v>
      </c>
      <c r="BE135" s="143">
        <f t="shared" si="14"/>
        <v>0</v>
      </c>
      <c r="BF135" s="143">
        <f t="shared" si="15"/>
        <v>0</v>
      </c>
      <c r="BG135" s="143">
        <f t="shared" si="16"/>
        <v>0</v>
      </c>
      <c r="BH135" s="143">
        <f t="shared" si="17"/>
        <v>0</v>
      </c>
      <c r="BI135" s="143">
        <f t="shared" si="18"/>
        <v>0</v>
      </c>
      <c r="BJ135" s="15" t="s">
        <v>76</v>
      </c>
      <c r="BK135" s="143">
        <f t="shared" si="19"/>
        <v>0</v>
      </c>
      <c r="BL135" s="15" t="s">
        <v>150</v>
      </c>
      <c r="BM135" s="142" t="s">
        <v>1323</v>
      </c>
    </row>
    <row r="136" spans="2:65" s="1" customFormat="1" ht="16.5" customHeight="1">
      <c r="B136" s="30"/>
      <c r="C136" s="130" t="s">
        <v>372</v>
      </c>
      <c r="D136" s="130" t="s">
        <v>146</v>
      </c>
      <c r="E136" s="131" t="s">
        <v>1851</v>
      </c>
      <c r="F136" s="132" t="s">
        <v>1852</v>
      </c>
      <c r="G136" s="133" t="s">
        <v>1759</v>
      </c>
      <c r="H136" s="134">
        <v>542</v>
      </c>
      <c r="I136" s="135"/>
      <c r="J136" s="136">
        <f t="shared" si="10"/>
        <v>0</v>
      </c>
      <c r="K136" s="137"/>
      <c r="L136" s="30"/>
      <c r="M136" s="138" t="s">
        <v>19</v>
      </c>
      <c r="N136" s="139" t="s">
        <v>40</v>
      </c>
      <c r="P136" s="140">
        <f t="shared" si="11"/>
        <v>0</v>
      </c>
      <c r="Q136" s="140">
        <v>0</v>
      </c>
      <c r="R136" s="140">
        <f t="shared" si="12"/>
        <v>0</v>
      </c>
      <c r="S136" s="140">
        <v>0</v>
      </c>
      <c r="T136" s="141">
        <f t="shared" si="13"/>
        <v>0</v>
      </c>
      <c r="AR136" s="142" t="s">
        <v>150</v>
      </c>
      <c r="AT136" s="142" t="s">
        <v>146</v>
      </c>
      <c r="AU136" s="142" t="s">
        <v>76</v>
      </c>
      <c r="AY136" s="15" t="s">
        <v>144</v>
      </c>
      <c r="BE136" s="143">
        <f t="shared" si="14"/>
        <v>0</v>
      </c>
      <c r="BF136" s="143">
        <f t="shared" si="15"/>
        <v>0</v>
      </c>
      <c r="BG136" s="143">
        <f t="shared" si="16"/>
        <v>0</v>
      </c>
      <c r="BH136" s="143">
        <f t="shared" si="17"/>
        <v>0</v>
      </c>
      <c r="BI136" s="143">
        <f t="shared" si="18"/>
        <v>0</v>
      </c>
      <c r="BJ136" s="15" t="s">
        <v>76</v>
      </c>
      <c r="BK136" s="143">
        <f t="shared" si="19"/>
        <v>0</v>
      </c>
      <c r="BL136" s="15" t="s">
        <v>150</v>
      </c>
      <c r="BM136" s="142" t="s">
        <v>1332</v>
      </c>
    </row>
    <row r="137" spans="2:65" s="1" customFormat="1" ht="16.5" customHeight="1">
      <c r="B137" s="30"/>
      <c r="C137" s="130" t="s">
        <v>377</v>
      </c>
      <c r="D137" s="130" t="s">
        <v>146</v>
      </c>
      <c r="E137" s="131" t="s">
        <v>1853</v>
      </c>
      <c r="F137" s="132" t="s">
        <v>1854</v>
      </c>
      <c r="G137" s="133" t="s">
        <v>1759</v>
      </c>
      <c r="H137" s="134">
        <v>313</v>
      </c>
      <c r="I137" s="135"/>
      <c r="J137" s="136">
        <f t="shared" si="10"/>
        <v>0</v>
      </c>
      <c r="K137" s="137"/>
      <c r="L137" s="30"/>
      <c r="M137" s="138" t="s">
        <v>19</v>
      </c>
      <c r="N137" s="139" t="s">
        <v>40</v>
      </c>
      <c r="P137" s="140">
        <f t="shared" si="11"/>
        <v>0</v>
      </c>
      <c r="Q137" s="140">
        <v>0</v>
      </c>
      <c r="R137" s="140">
        <f t="shared" si="12"/>
        <v>0</v>
      </c>
      <c r="S137" s="140">
        <v>0</v>
      </c>
      <c r="T137" s="141">
        <f t="shared" si="13"/>
        <v>0</v>
      </c>
      <c r="AR137" s="142" t="s">
        <v>150</v>
      </c>
      <c r="AT137" s="142" t="s">
        <v>146</v>
      </c>
      <c r="AU137" s="142" t="s">
        <v>76</v>
      </c>
      <c r="AY137" s="15" t="s">
        <v>144</v>
      </c>
      <c r="BE137" s="143">
        <f t="shared" si="14"/>
        <v>0</v>
      </c>
      <c r="BF137" s="143">
        <f t="shared" si="15"/>
        <v>0</v>
      </c>
      <c r="BG137" s="143">
        <f t="shared" si="16"/>
        <v>0</v>
      </c>
      <c r="BH137" s="143">
        <f t="shared" si="17"/>
        <v>0</v>
      </c>
      <c r="BI137" s="143">
        <f t="shared" si="18"/>
        <v>0</v>
      </c>
      <c r="BJ137" s="15" t="s">
        <v>76</v>
      </c>
      <c r="BK137" s="143">
        <f t="shared" si="19"/>
        <v>0</v>
      </c>
      <c r="BL137" s="15" t="s">
        <v>150</v>
      </c>
      <c r="BM137" s="142" t="s">
        <v>1340</v>
      </c>
    </row>
    <row r="138" spans="2:65" s="1" customFormat="1" ht="16.5" customHeight="1">
      <c r="B138" s="30"/>
      <c r="C138" s="130" t="s">
        <v>382</v>
      </c>
      <c r="D138" s="130" t="s">
        <v>146</v>
      </c>
      <c r="E138" s="131" t="s">
        <v>1855</v>
      </c>
      <c r="F138" s="132" t="s">
        <v>1856</v>
      </c>
      <c r="G138" s="133" t="s">
        <v>1759</v>
      </c>
      <c r="H138" s="134">
        <v>105</v>
      </c>
      <c r="I138" s="135"/>
      <c r="J138" s="136">
        <f t="shared" si="10"/>
        <v>0</v>
      </c>
      <c r="K138" s="137"/>
      <c r="L138" s="30"/>
      <c r="M138" s="138" t="s">
        <v>19</v>
      </c>
      <c r="N138" s="139" t="s">
        <v>40</v>
      </c>
      <c r="P138" s="140">
        <f t="shared" si="11"/>
        <v>0</v>
      </c>
      <c r="Q138" s="140">
        <v>0</v>
      </c>
      <c r="R138" s="140">
        <f t="shared" si="12"/>
        <v>0</v>
      </c>
      <c r="S138" s="140">
        <v>0</v>
      </c>
      <c r="T138" s="141">
        <f t="shared" si="13"/>
        <v>0</v>
      </c>
      <c r="AR138" s="142" t="s">
        <v>150</v>
      </c>
      <c r="AT138" s="142" t="s">
        <v>146</v>
      </c>
      <c r="AU138" s="142" t="s">
        <v>76</v>
      </c>
      <c r="AY138" s="15" t="s">
        <v>144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5" t="s">
        <v>76</v>
      </c>
      <c r="BK138" s="143">
        <f t="shared" si="19"/>
        <v>0</v>
      </c>
      <c r="BL138" s="15" t="s">
        <v>150</v>
      </c>
      <c r="BM138" s="142" t="s">
        <v>1348</v>
      </c>
    </row>
    <row r="139" spans="2:65" s="1" customFormat="1" ht="16.5" customHeight="1">
      <c r="B139" s="30"/>
      <c r="C139" s="130" t="s">
        <v>388</v>
      </c>
      <c r="D139" s="130" t="s">
        <v>146</v>
      </c>
      <c r="E139" s="131" t="s">
        <v>1857</v>
      </c>
      <c r="F139" s="132" t="s">
        <v>1858</v>
      </c>
      <c r="G139" s="133" t="s">
        <v>1759</v>
      </c>
      <c r="H139" s="134">
        <v>283</v>
      </c>
      <c r="I139" s="135"/>
      <c r="J139" s="136">
        <f t="shared" si="10"/>
        <v>0</v>
      </c>
      <c r="K139" s="137"/>
      <c r="L139" s="30"/>
      <c r="M139" s="138" t="s">
        <v>19</v>
      </c>
      <c r="N139" s="139" t="s">
        <v>40</v>
      </c>
      <c r="P139" s="140">
        <f t="shared" si="11"/>
        <v>0</v>
      </c>
      <c r="Q139" s="140">
        <v>0</v>
      </c>
      <c r="R139" s="140">
        <f t="shared" si="12"/>
        <v>0</v>
      </c>
      <c r="S139" s="140">
        <v>0</v>
      </c>
      <c r="T139" s="141">
        <f t="shared" si="13"/>
        <v>0</v>
      </c>
      <c r="AR139" s="142" t="s">
        <v>150</v>
      </c>
      <c r="AT139" s="142" t="s">
        <v>146</v>
      </c>
      <c r="AU139" s="142" t="s">
        <v>76</v>
      </c>
      <c r="AY139" s="15" t="s">
        <v>144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5" t="s">
        <v>76</v>
      </c>
      <c r="BK139" s="143">
        <f t="shared" si="19"/>
        <v>0</v>
      </c>
      <c r="BL139" s="15" t="s">
        <v>150</v>
      </c>
      <c r="BM139" s="142" t="s">
        <v>1356</v>
      </c>
    </row>
    <row r="140" spans="2:65" s="1" customFormat="1" ht="16.5" customHeight="1">
      <c r="B140" s="30"/>
      <c r="C140" s="130" t="s">
        <v>394</v>
      </c>
      <c r="D140" s="130" t="s">
        <v>146</v>
      </c>
      <c r="E140" s="131" t="s">
        <v>1859</v>
      </c>
      <c r="F140" s="132" t="s">
        <v>1860</v>
      </c>
      <c r="G140" s="133" t="s">
        <v>1759</v>
      </c>
      <c r="H140" s="134">
        <v>5</v>
      </c>
      <c r="I140" s="135"/>
      <c r="J140" s="136">
        <f t="shared" si="10"/>
        <v>0</v>
      </c>
      <c r="K140" s="137"/>
      <c r="L140" s="30"/>
      <c r="M140" s="138" t="s">
        <v>19</v>
      </c>
      <c r="N140" s="139" t="s">
        <v>40</v>
      </c>
      <c r="P140" s="140">
        <f t="shared" si="11"/>
        <v>0</v>
      </c>
      <c r="Q140" s="140">
        <v>0</v>
      </c>
      <c r="R140" s="140">
        <f t="shared" si="12"/>
        <v>0</v>
      </c>
      <c r="S140" s="140">
        <v>0</v>
      </c>
      <c r="T140" s="141">
        <f t="shared" si="13"/>
        <v>0</v>
      </c>
      <c r="AR140" s="142" t="s">
        <v>150</v>
      </c>
      <c r="AT140" s="142" t="s">
        <v>146</v>
      </c>
      <c r="AU140" s="142" t="s">
        <v>76</v>
      </c>
      <c r="AY140" s="15" t="s">
        <v>144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5" t="s">
        <v>76</v>
      </c>
      <c r="BK140" s="143">
        <f t="shared" si="19"/>
        <v>0</v>
      </c>
      <c r="BL140" s="15" t="s">
        <v>150</v>
      </c>
      <c r="BM140" s="142" t="s">
        <v>1364</v>
      </c>
    </row>
    <row r="141" spans="2:65" s="1" customFormat="1" ht="16.5" customHeight="1">
      <c r="B141" s="30"/>
      <c r="C141" s="130" t="s">
        <v>399</v>
      </c>
      <c r="D141" s="130" t="s">
        <v>146</v>
      </c>
      <c r="E141" s="131" t="s">
        <v>1861</v>
      </c>
      <c r="F141" s="132" t="s">
        <v>1862</v>
      </c>
      <c r="G141" s="133" t="s">
        <v>1759</v>
      </c>
      <c r="H141" s="134">
        <v>91</v>
      </c>
      <c r="I141" s="135"/>
      <c r="J141" s="136">
        <f t="shared" si="10"/>
        <v>0</v>
      </c>
      <c r="K141" s="137"/>
      <c r="L141" s="30"/>
      <c r="M141" s="138" t="s">
        <v>19</v>
      </c>
      <c r="N141" s="139" t="s">
        <v>40</v>
      </c>
      <c r="P141" s="140">
        <f t="shared" si="11"/>
        <v>0</v>
      </c>
      <c r="Q141" s="140">
        <v>0</v>
      </c>
      <c r="R141" s="140">
        <f t="shared" si="12"/>
        <v>0</v>
      </c>
      <c r="S141" s="140">
        <v>0</v>
      </c>
      <c r="T141" s="141">
        <f t="shared" si="13"/>
        <v>0</v>
      </c>
      <c r="AR141" s="142" t="s">
        <v>150</v>
      </c>
      <c r="AT141" s="142" t="s">
        <v>146</v>
      </c>
      <c r="AU141" s="142" t="s">
        <v>76</v>
      </c>
      <c r="AY141" s="15" t="s">
        <v>144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5" t="s">
        <v>76</v>
      </c>
      <c r="BK141" s="143">
        <f t="shared" si="19"/>
        <v>0</v>
      </c>
      <c r="BL141" s="15" t="s">
        <v>150</v>
      </c>
      <c r="BM141" s="142" t="s">
        <v>1372</v>
      </c>
    </row>
    <row r="142" spans="2:65" s="1" customFormat="1" ht="16.5" customHeight="1">
      <c r="B142" s="30"/>
      <c r="C142" s="130" t="s">
        <v>406</v>
      </c>
      <c r="D142" s="130" t="s">
        <v>146</v>
      </c>
      <c r="E142" s="131" t="s">
        <v>1863</v>
      </c>
      <c r="F142" s="132" t="s">
        <v>1864</v>
      </c>
      <c r="G142" s="133" t="s">
        <v>1759</v>
      </c>
      <c r="H142" s="134">
        <v>1265</v>
      </c>
      <c r="I142" s="135"/>
      <c r="J142" s="136">
        <f t="shared" si="10"/>
        <v>0</v>
      </c>
      <c r="K142" s="137"/>
      <c r="L142" s="30"/>
      <c r="M142" s="138" t="s">
        <v>19</v>
      </c>
      <c r="N142" s="139" t="s">
        <v>40</v>
      </c>
      <c r="P142" s="140">
        <f t="shared" si="11"/>
        <v>0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150</v>
      </c>
      <c r="AT142" s="142" t="s">
        <v>146</v>
      </c>
      <c r="AU142" s="142" t="s">
        <v>76</v>
      </c>
      <c r="AY142" s="15" t="s">
        <v>144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5" t="s">
        <v>76</v>
      </c>
      <c r="BK142" s="143">
        <f t="shared" si="19"/>
        <v>0</v>
      </c>
      <c r="BL142" s="15" t="s">
        <v>150</v>
      </c>
      <c r="BM142" s="142" t="s">
        <v>1381</v>
      </c>
    </row>
    <row r="143" spans="2:65" s="1" customFormat="1" ht="16.5" customHeight="1">
      <c r="B143" s="30"/>
      <c r="C143" s="130" t="s">
        <v>411</v>
      </c>
      <c r="D143" s="130" t="s">
        <v>146</v>
      </c>
      <c r="E143" s="131" t="s">
        <v>1865</v>
      </c>
      <c r="F143" s="132" t="s">
        <v>1866</v>
      </c>
      <c r="G143" s="133" t="s">
        <v>1759</v>
      </c>
      <c r="H143" s="134">
        <v>98</v>
      </c>
      <c r="I143" s="135"/>
      <c r="J143" s="136">
        <f t="shared" si="10"/>
        <v>0</v>
      </c>
      <c r="K143" s="137"/>
      <c r="L143" s="30"/>
      <c r="M143" s="138" t="s">
        <v>19</v>
      </c>
      <c r="N143" s="139" t="s">
        <v>40</v>
      </c>
      <c r="P143" s="140">
        <f t="shared" si="11"/>
        <v>0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150</v>
      </c>
      <c r="AT143" s="142" t="s">
        <v>146</v>
      </c>
      <c r="AU143" s="142" t="s">
        <v>76</v>
      </c>
      <c r="AY143" s="15" t="s">
        <v>144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5" t="s">
        <v>76</v>
      </c>
      <c r="BK143" s="143">
        <f t="shared" si="19"/>
        <v>0</v>
      </c>
      <c r="BL143" s="15" t="s">
        <v>150</v>
      </c>
      <c r="BM143" s="142" t="s">
        <v>1390</v>
      </c>
    </row>
    <row r="144" spans="2:65" s="1" customFormat="1" ht="16.5" customHeight="1">
      <c r="B144" s="30"/>
      <c r="C144" s="130" t="s">
        <v>417</v>
      </c>
      <c r="D144" s="130" t="s">
        <v>146</v>
      </c>
      <c r="E144" s="131" t="s">
        <v>1867</v>
      </c>
      <c r="F144" s="132" t="s">
        <v>1868</v>
      </c>
      <c r="G144" s="133" t="s">
        <v>1759</v>
      </c>
      <c r="H144" s="134">
        <v>456</v>
      </c>
      <c r="I144" s="135"/>
      <c r="J144" s="136">
        <f t="shared" si="10"/>
        <v>0</v>
      </c>
      <c r="K144" s="137"/>
      <c r="L144" s="30"/>
      <c r="M144" s="138" t="s">
        <v>19</v>
      </c>
      <c r="N144" s="139" t="s">
        <v>40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150</v>
      </c>
      <c r="AT144" s="142" t="s">
        <v>146</v>
      </c>
      <c r="AU144" s="142" t="s">
        <v>76</v>
      </c>
      <c r="AY144" s="15" t="s">
        <v>144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5" t="s">
        <v>76</v>
      </c>
      <c r="BK144" s="143">
        <f t="shared" si="19"/>
        <v>0</v>
      </c>
      <c r="BL144" s="15" t="s">
        <v>150</v>
      </c>
      <c r="BM144" s="142" t="s">
        <v>1399</v>
      </c>
    </row>
    <row r="145" spans="2:65" s="1" customFormat="1" ht="16.5" customHeight="1">
      <c r="B145" s="30"/>
      <c r="C145" s="130" t="s">
        <v>423</v>
      </c>
      <c r="D145" s="130" t="s">
        <v>146</v>
      </c>
      <c r="E145" s="131" t="s">
        <v>1869</v>
      </c>
      <c r="F145" s="132" t="s">
        <v>1870</v>
      </c>
      <c r="G145" s="133" t="s">
        <v>1759</v>
      </c>
      <c r="H145" s="134">
        <v>148</v>
      </c>
      <c r="I145" s="135"/>
      <c r="J145" s="136">
        <f t="shared" si="10"/>
        <v>0</v>
      </c>
      <c r="K145" s="137"/>
      <c r="L145" s="30"/>
      <c r="M145" s="138" t="s">
        <v>19</v>
      </c>
      <c r="N145" s="139" t="s">
        <v>40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150</v>
      </c>
      <c r="AT145" s="142" t="s">
        <v>146</v>
      </c>
      <c r="AU145" s="142" t="s">
        <v>76</v>
      </c>
      <c r="AY145" s="15" t="s">
        <v>144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5" t="s">
        <v>76</v>
      </c>
      <c r="BK145" s="143">
        <f t="shared" si="19"/>
        <v>0</v>
      </c>
      <c r="BL145" s="15" t="s">
        <v>150</v>
      </c>
      <c r="BM145" s="142" t="s">
        <v>1409</v>
      </c>
    </row>
    <row r="146" spans="2:65" s="1" customFormat="1" ht="16.5" customHeight="1">
      <c r="B146" s="30"/>
      <c r="C146" s="130" t="s">
        <v>428</v>
      </c>
      <c r="D146" s="130" t="s">
        <v>146</v>
      </c>
      <c r="E146" s="131" t="s">
        <v>1871</v>
      </c>
      <c r="F146" s="132" t="s">
        <v>1872</v>
      </c>
      <c r="G146" s="133" t="s">
        <v>1759</v>
      </c>
      <c r="H146" s="134">
        <v>3</v>
      </c>
      <c r="I146" s="135"/>
      <c r="J146" s="136">
        <f t="shared" si="10"/>
        <v>0</v>
      </c>
      <c r="K146" s="137"/>
      <c r="L146" s="30"/>
      <c r="M146" s="138" t="s">
        <v>19</v>
      </c>
      <c r="N146" s="139" t="s">
        <v>40</v>
      </c>
      <c r="P146" s="140">
        <f t="shared" si="11"/>
        <v>0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150</v>
      </c>
      <c r="AT146" s="142" t="s">
        <v>146</v>
      </c>
      <c r="AU146" s="142" t="s">
        <v>76</v>
      </c>
      <c r="AY146" s="15" t="s">
        <v>144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5" t="s">
        <v>76</v>
      </c>
      <c r="BK146" s="143">
        <f t="shared" si="19"/>
        <v>0</v>
      </c>
      <c r="BL146" s="15" t="s">
        <v>150</v>
      </c>
      <c r="BM146" s="142" t="s">
        <v>1419</v>
      </c>
    </row>
    <row r="147" spans="2:65" s="1" customFormat="1" ht="16.5" customHeight="1">
      <c r="B147" s="30"/>
      <c r="C147" s="130" t="s">
        <v>432</v>
      </c>
      <c r="D147" s="130" t="s">
        <v>146</v>
      </c>
      <c r="E147" s="131" t="s">
        <v>1873</v>
      </c>
      <c r="F147" s="132" t="s">
        <v>1874</v>
      </c>
      <c r="G147" s="133" t="s">
        <v>1759</v>
      </c>
      <c r="H147" s="134">
        <v>910</v>
      </c>
      <c r="I147" s="135"/>
      <c r="J147" s="136">
        <f t="shared" si="10"/>
        <v>0</v>
      </c>
      <c r="K147" s="137"/>
      <c r="L147" s="30"/>
      <c r="M147" s="138" t="s">
        <v>19</v>
      </c>
      <c r="N147" s="139" t="s">
        <v>40</v>
      </c>
      <c r="P147" s="140">
        <f t="shared" si="11"/>
        <v>0</v>
      </c>
      <c r="Q147" s="140">
        <v>0</v>
      </c>
      <c r="R147" s="140">
        <f t="shared" si="12"/>
        <v>0</v>
      </c>
      <c r="S147" s="140">
        <v>0</v>
      </c>
      <c r="T147" s="141">
        <f t="shared" si="13"/>
        <v>0</v>
      </c>
      <c r="AR147" s="142" t="s">
        <v>150</v>
      </c>
      <c r="AT147" s="142" t="s">
        <v>146</v>
      </c>
      <c r="AU147" s="142" t="s">
        <v>76</v>
      </c>
      <c r="AY147" s="15" t="s">
        <v>144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5" t="s">
        <v>76</v>
      </c>
      <c r="BK147" s="143">
        <f t="shared" si="19"/>
        <v>0</v>
      </c>
      <c r="BL147" s="15" t="s">
        <v>150</v>
      </c>
      <c r="BM147" s="142" t="s">
        <v>1429</v>
      </c>
    </row>
    <row r="148" spans="2:65" s="1" customFormat="1" ht="16.5" customHeight="1">
      <c r="B148" s="30"/>
      <c r="C148" s="130" t="s">
        <v>440</v>
      </c>
      <c r="D148" s="130" t="s">
        <v>146</v>
      </c>
      <c r="E148" s="131" t="s">
        <v>1875</v>
      </c>
      <c r="F148" s="132" t="s">
        <v>1876</v>
      </c>
      <c r="G148" s="133" t="s">
        <v>1759</v>
      </c>
      <c r="H148" s="134">
        <v>112</v>
      </c>
      <c r="I148" s="135"/>
      <c r="J148" s="136">
        <f t="shared" si="10"/>
        <v>0</v>
      </c>
      <c r="K148" s="137"/>
      <c r="L148" s="30"/>
      <c r="M148" s="138" t="s">
        <v>19</v>
      </c>
      <c r="N148" s="139" t="s">
        <v>40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150</v>
      </c>
      <c r="AT148" s="142" t="s">
        <v>146</v>
      </c>
      <c r="AU148" s="142" t="s">
        <v>76</v>
      </c>
      <c r="AY148" s="15" t="s">
        <v>144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5" t="s">
        <v>76</v>
      </c>
      <c r="BK148" s="143">
        <f t="shared" si="19"/>
        <v>0</v>
      </c>
      <c r="BL148" s="15" t="s">
        <v>150</v>
      </c>
      <c r="BM148" s="142" t="s">
        <v>1439</v>
      </c>
    </row>
    <row r="149" spans="2:65" s="11" customFormat="1" ht="25.95" customHeight="1">
      <c r="B149" s="118"/>
      <c r="D149" s="119" t="s">
        <v>68</v>
      </c>
      <c r="E149" s="120" t="s">
        <v>1132</v>
      </c>
      <c r="F149" s="120" t="s">
        <v>1877</v>
      </c>
      <c r="I149" s="121"/>
      <c r="J149" s="122">
        <f>BK149</f>
        <v>0</v>
      </c>
      <c r="L149" s="118"/>
      <c r="M149" s="123"/>
      <c r="P149" s="124">
        <f>SUM(P150:P166)</f>
        <v>0</v>
      </c>
      <c r="R149" s="124">
        <f>SUM(R150:R166)</f>
        <v>0</v>
      </c>
      <c r="T149" s="125">
        <f>SUM(T150:T166)</f>
        <v>0</v>
      </c>
      <c r="AR149" s="119" t="s">
        <v>76</v>
      </c>
      <c r="AT149" s="126" t="s">
        <v>68</v>
      </c>
      <c r="AU149" s="126" t="s">
        <v>69</v>
      </c>
      <c r="AY149" s="119" t="s">
        <v>144</v>
      </c>
      <c r="BK149" s="127">
        <f>SUM(BK150:BK166)</f>
        <v>0</v>
      </c>
    </row>
    <row r="150" spans="2:65" s="1" customFormat="1" ht="21.75" customHeight="1">
      <c r="B150" s="30"/>
      <c r="C150" s="130" t="s">
        <v>449</v>
      </c>
      <c r="D150" s="130" t="s">
        <v>146</v>
      </c>
      <c r="E150" s="131" t="s">
        <v>1878</v>
      </c>
      <c r="F150" s="132" t="s">
        <v>1879</v>
      </c>
      <c r="G150" s="133" t="s">
        <v>1759</v>
      </c>
      <c r="H150" s="134">
        <v>7</v>
      </c>
      <c r="I150" s="135"/>
      <c r="J150" s="136">
        <f t="shared" ref="J150:J166" si="20">ROUND(I150*H150,2)</f>
        <v>0</v>
      </c>
      <c r="K150" s="137"/>
      <c r="L150" s="30"/>
      <c r="M150" s="138" t="s">
        <v>19</v>
      </c>
      <c r="N150" s="139" t="s">
        <v>40</v>
      </c>
      <c r="P150" s="140">
        <f t="shared" ref="P150:P166" si="21">O150*H150</f>
        <v>0</v>
      </c>
      <c r="Q150" s="140">
        <v>0</v>
      </c>
      <c r="R150" s="140">
        <f t="shared" ref="R150:R166" si="22">Q150*H150</f>
        <v>0</v>
      </c>
      <c r="S150" s="140">
        <v>0</v>
      </c>
      <c r="T150" s="141">
        <f t="shared" ref="T150:T166" si="23">S150*H150</f>
        <v>0</v>
      </c>
      <c r="AR150" s="142" t="s">
        <v>150</v>
      </c>
      <c r="AT150" s="142" t="s">
        <v>146</v>
      </c>
      <c r="AU150" s="142" t="s">
        <v>76</v>
      </c>
      <c r="AY150" s="15" t="s">
        <v>144</v>
      </c>
      <c r="BE150" s="143">
        <f t="shared" ref="BE150:BE166" si="24">IF(N150="základní",J150,0)</f>
        <v>0</v>
      </c>
      <c r="BF150" s="143">
        <f t="shared" ref="BF150:BF166" si="25">IF(N150="snížená",J150,0)</f>
        <v>0</v>
      </c>
      <c r="BG150" s="143">
        <f t="shared" ref="BG150:BG166" si="26">IF(N150="zákl. přenesená",J150,0)</f>
        <v>0</v>
      </c>
      <c r="BH150" s="143">
        <f t="shared" ref="BH150:BH166" si="27">IF(N150="sníž. přenesená",J150,0)</f>
        <v>0</v>
      </c>
      <c r="BI150" s="143">
        <f t="shared" ref="BI150:BI166" si="28">IF(N150="nulová",J150,0)</f>
        <v>0</v>
      </c>
      <c r="BJ150" s="15" t="s">
        <v>76</v>
      </c>
      <c r="BK150" s="143">
        <f t="shared" ref="BK150:BK166" si="29">ROUND(I150*H150,2)</f>
        <v>0</v>
      </c>
      <c r="BL150" s="15" t="s">
        <v>150</v>
      </c>
      <c r="BM150" s="142" t="s">
        <v>1880</v>
      </c>
    </row>
    <row r="151" spans="2:65" s="1" customFormat="1" ht="16.5" customHeight="1">
      <c r="B151" s="30"/>
      <c r="C151" s="130" t="s">
        <v>454</v>
      </c>
      <c r="D151" s="130" t="s">
        <v>146</v>
      </c>
      <c r="E151" s="131" t="s">
        <v>1881</v>
      </c>
      <c r="F151" s="132" t="s">
        <v>1882</v>
      </c>
      <c r="G151" s="133" t="s">
        <v>1759</v>
      </c>
      <c r="H151" s="134">
        <v>7</v>
      </c>
      <c r="I151" s="135"/>
      <c r="J151" s="136">
        <f t="shared" si="20"/>
        <v>0</v>
      </c>
      <c r="K151" s="137"/>
      <c r="L151" s="30"/>
      <c r="M151" s="138" t="s">
        <v>19</v>
      </c>
      <c r="N151" s="139" t="s">
        <v>40</v>
      </c>
      <c r="P151" s="140">
        <f t="shared" si="21"/>
        <v>0</v>
      </c>
      <c r="Q151" s="140">
        <v>0</v>
      </c>
      <c r="R151" s="140">
        <f t="shared" si="22"/>
        <v>0</v>
      </c>
      <c r="S151" s="140">
        <v>0</v>
      </c>
      <c r="T151" s="141">
        <f t="shared" si="23"/>
        <v>0</v>
      </c>
      <c r="AR151" s="142" t="s">
        <v>150</v>
      </c>
      <c r="AT151" s="142" t="s">
        <v>146</v>
      </c>
      <c r="AU151" s="142" t="s">
        <v>76</v>
      </c>
      <c r="AY151" s="15" t="s">
        <v>144</v>
      </c>
      <c r="BE151" s="143">
        <f t="shared" si="24"/>
        <v>0</v>
      </c>
      <c r="BF151" s="143">
        <f t="shared" si="25"/>
        <v>0</v>
      </c>
      <c r="BG151" s="143">
        <f t="shared" si="26"/>
        <v>0</v>
      </c>
      <c r="BH151" s="143">
        <f t="shared" si="27"/>
        <v>0</v>
      </c>
      <c r="BI151" s="143">
        <f t="shared" si="28"/>
        <v>0</v>
      </c>
      <c r="BJ151" s="15" t="s">
        <v>76</v>
      </c>
      <c r="BK151" s="143">
        <f t="shared" si="29"/>
        <v>0</v>
      </c>
      <c r="BL151" s="15" t="s">
        <v>150</v>
      </c>
      <c r="BM151" s="142" t="s">
        <v>1449</v>
      </c>
    </row>
    <row r="152" spans="2:65" s="1" customFormat="1" ht="21.75" customHeight="1">
      <c r="B152" s="30"/>
      <c r="C152" s="130" t="s">
        <v>459</v>
      </c>
      <c r="D152" s="130" t="s">
        <v>146</v>
      </c>
      <c r="E152" s="131" t="s">
        <v>1883</v>
      </c>
      <c r="F152" s="132" t="s">
        <v>1884</v>
      </c>
      <c r="G152" s="133" t="s">
        <v>1759</v>
      </c>
      <c r="H152" s="134">
        <v>7</v>
      </c>
      <c r="I152" s="135"/>
      <c r="J152" s="136">
        <f t="shared" si="20"/>
        <v>0</v>
      </c>
      <c r="K152" s="137"/>
      <c r="L152" s="30"/>
      <c r="M152" s="138" t="s">
        <v>19</v>
      </c>
      <c r="N152" s="139" t="s">
        <v>40</v>
      </c>
      <c r="P152" s="140">
        <f t="shared" si="21"/>
        <v>0</v>
      </c>
      <c r="Q152" s="140">
        <v>0</v>
      </c>
      <c r="R152" s="140">
        <f t="shared" si="22"/>
        <v>0</v>
      </c>
      <c r="S152" s="140">
        <v>0</v>
      </c>
      <c r="T152" s="141">
        <f t="shared" si="23"/>
        <v>0</v>
      </c>
      <c r="AR152" s="142" t="s">
        <v>150</v>
      </c>
      <c r="AT152" s="142" t="s">
        <v>146</v>
      </c>
      <c r="AU152" s="142" t="s">
        <v>76</v>
      </c>
      <c r="AY152" s="15" t="s">
        <v>144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15" t="s">
        <v>76</v>
      </c>
      <c r="BK152" s="143">
        <f t="shared" si="29"/>
        <v>0</v>
      </c>
      <c r="BL152" s="15" t="s">
        <v>150</v>
      </c>
      <c r="BM152" s="142" t="s">
        <v>1885</v>
      </c>
    </row>
    <row r="153" spans="2:65" s="1" customFormat="1" ht="16.5" customHeight="1">
      <c r="B153" s="30"/>
      <c r="C153" s="130" t="s">
        <v>465</v>
      </c>
      <c r="D153" s="130" t="s">
        <v>146</v>
      </c>
      <c r="E153" s="131" t="s">
        <v>1886</v>
      </c>
      <c r="F153" s="132" t="s">
        <v>1887</v>
      </c>
      <c r="G153" s="133" t="s">
        <v>1759</v>
      </c>
      <c r="H153" s="134">
        <v>7</v>
      </c>
      <c r="I153" s="135"/>
      <c r="J153" s="136">
        <f t="shared" si="20"/>
        <v>0</v>
      </c>
      <c r="K153" s="137"/>
      <c r="L153" s="30"/>
      <c r="M153" s="138" t="s">
        <v>19</v>
      </c>
      <c r="N153" s="139" t="s">
        <v>40</v>
      </c>
      <c r="P153" s="140">
        <f t="shared" si="21"/>
        <v>0</v>
      </c>
      <c r="Q153" s="140">
        <v>0</v>
      </c>
      <c r="R153" s="140">
        <f t="shared" si="22"/>
        <v>0</v>
      </c>
      <c r="S153" s="140">
        <v>0</v>
      </c>
      <c r="T153" s="141">
        <f t="shared" si="23"/>
        <v>0</v>
      </c>
      <c r="AR153" s="142" t="s">
        <v>150</v>
      </c>
      <c r="AT153" s="142" t="s">
        <v>146</v>
      </c>
      <c r="AU153" s="142" t="s">
        <v>76</v>
      </c>
      <c r="AY153" s="15" t="s">
        <v>144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5" t="s">
        <v>76</v>
      </c>
      <c r="BK153" s="143">
        <f t="shared" si="29"/>
        <v>0</v>
      </c>
      <c r="BL153" s="15" t="s">
        <v>150</v>
      </c>
      <c r="BM153" s="142" t="s">
        <v>1459</v>
      </c>
    </row>
    <row r="154" spans="2:65" s="1" customFormat="1" ht="16.5" customHeight="1">
      <c r="B154" s="30"/>
      <c r="C154" s="130" t="s">
        <v>470</v>
      </c>
      <c r="D154" s="130" t="s">
        <v>146</v>
      </c>
      <c r="E154" s="131" t="s">
        <v>1888</v>
      </c>
      <c r="F154" s="132" t="s">
        <v>1889</v>
      </c>
      <c r="G154" s="133" t="s">
        <v>1795</v>
      </c>
      <c r="H154" s="134">
        <v>1.92</v>
      </c>
      <c r="I154" s="135"/>
      <c r="J154" s="136">
        <f t="shared" si="20"/>
        <v>0</v>
      </c>
      <c r="K154" s="137"/>
      <c r="L154" s="30"/>
      <c r="M154" s="138" t="s">
        <v>19</v>
      </c>
      <c r="N154" s="139" t="s">
        <v>40</v>
      </c>
      <c r="P154" s="140">
        <f t="shared" si="21"/>
        <v>0</v>
      </c>
      <c r="Q154" s="140">
        <v>0</v>
      </c>
      <c r="R154" s="140">
        <f t="shared" si="22"/>
        <v>0</v>
      </c>
      <c r="S154" s="140">
        <v>0</v>
      </c>
      <c r="T154" s="141">
        <f t="shared" si="23"/>
        <v>0</v>
      </c>
      <c r="AR154" s="142" t="s">
        <v>150</v>
      </c>
      <c r="AT154" s="142" t="s">
        <v>146</v>
      </c>
      <c r="AU154" s="142" t="s">
        <v>76</v>
      </c>
      <c r="AY154" s="15" t="s">
        <v>144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5" t="s">
        <v>76</v>
      </c>
      <c r="BK154" s="143">
        <f t="shared" si="29"/>
        <v>0</v>
      </c>
      <c r="BL154" s="15" t="s">
        <v>150</v>
      </c>
      <c r="BM154" s="142" t="s">
        <v>1468</v>
      </c>
    </row>
    <row r="155" spans="2:65" s="1" customFormat="1" ht="16.5" customHeight="1">
      <c r="B155" s="30"/>
      <c r="C155" s="130" t="s">
        <v>475</v>
      </c>
      <c r="D155" s="130" t="s">
        <v>146</v>
      </c>
      <c r="E155" s="131" t="s">
        <v>1814</v>
      </c>
      <c r="F155" s="132" t="s">
        <v>1815</v>
      </c>
      <c r="G155" s="133" t="s">
        <v>1795</v>
      </c>
      <c r="H155" s="134">
        <v>7</v>
      </c>
      <c r="I155" s="135"/>
      <c r="J155" s="136">
        <f t="shared" si="20"/>
        <v>0</v>
      </c>
      <c r="K155" s="137"/>
      <c r="L155" s="30"/>
      <c r="M155" s="138" t="s">
        <v>19</v>
      </c>
      <c r="N155" s="139" t="s">
        <v>40</v>
      </c>
      <c r="P155" s="140">
        <f t="shared" si="21"/>
        <v>0</v>
      </c>
      <c r="Q155" s="140">
        <v>0</v>
      </c>
      <c r="R155" s="140">
        <f t="shared" si="22"/>
        <v>0</v>
      </c>
      <c r="S155" s="140">
        <v>0</v>
      </c>
      <c r="T155" s="141">
        <f t="shared" si="23"/>
        <v>0</v>
      </c>
      <c r="AR155" s="142" t="s">
        <v>150</v>
      </c>
      <c r="AT155" s="142" t="s">
        <v>146</v>
      </c>
      <c r="AU155" s="142" t="s">
        <v>76</v>
      </c>
      <c r="AY155" s="15" t="s">
        <v>144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5" t="s">
        <v>76</v>
      </c>
      <c r="BK155" s="143">
        <f t="shared" si="29"/>
        <v>0</v>
      </c>
      <c r="BL155" s="15" t="s">
        <v>150</v>
      </c>
      <c r="BM155" s="142" t="s">
        <v>1474</v>
      </c>
    </row>
    <row r="156" spans="2:65" s="1" customFormat="1" ht="16.5" customHeight="1">
      <c r="B156" s="30"/>
      <c r="C156" s="130" t="s">
        <v>478</v>
      </c>
      <c r="D156" s="130" t="s">
        <v>146</v>
      </c>
      <c r="E156" s="131" t="s">
        <v>1816</v>
      </c>
      <c r="F156" s="132" t="s">
        <v>1817</v>
      </c>
      <c r="G156" s="133" t="s">
        <v>1818</v>
      </c>
      <c r="H156" s="134">
        <v>0.49</v>
      </c>
      <c r="I156" s="135"/>
      <c r="J156" s="136">
        <f t="shared" si="20"/>
        <v>0</v>
      </c>
      <c r="K156" s="137"/>
      <c r="L156" s="30"/>
      <c r="M156" s="138" t="s">
        <v>19</v>
      </c>
      <c r="N156" s="139" t="s">
        <v>40</v>
      </c>
      <c r="P156" s="140">
        <f t="shared" si="21"/>
        <v>0</v>
      </c>
      <c r="Q156" s="140">
        <v>0</v>
      </c>
      <c r="R156" s="140">
        <f t="shared" si="22"/>
        <v>0</v>
      </c>
      <c r="S156" s="140">
        <v>0</v>
      </c>
      <c r="T156" s="141">
        <f t="shared" si="23"/>
        <v>0</v>
      </c>
      <c r="AR156" s="142" t="s">
        <v>150</v>
      </c>
      <c r="AT156" s="142" t="s">
        <v>146</v>
      </c>
      <c r="AU156" s="142" t="s">
        <v>76</v>
      </c>
      <c r="AY156" s="15" t="s">
        <v>144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5" t="s">
        <v>76</v>
      </c>
      <c r="BK156" s="143">
        <f t="shared" si="29"/>
        <v>0</v>
      </c>
      <c r="BL156" s="15" t="s">
        <v>150</v>
      </c>
      <c r="BM156" s="142" t="s">
        <v>1484</v>
      </c>
    </row>
    <row r="157" spans="2:65" s="1" customFormat="1" ht="16.5" customHeight="1">
      <c r="B157" s="30"/>
      <c r="C157" s="130" t="s">
        <v>485</v>
      </c>
      <c r="D157" s="130" t="s">
        <v>146</v>
      </c>
      <c r="E157" s="131" t="s">
        <v>1890</v>
      </c>
      <c r="F157" s="132" t="s">
        <v>1891</v>
      </c>
      <c r="G157" s="133" t="s">
        <v>1759</v>
      </c>
      <c r="H157" s="134">
        <v>3</v>
      </c>
      <c r="I157" s="135"/>
      <c r="J157" s="136">
        <f t="shared" si="20"/>
        <v>0</v>
      </c>
      <c r="K157" s="137"/>
      <c r="L157" s="30"/>
      <c r="M157" s="138" t="s">
        <v>19</v>
      </c>
      <c r="N157" s="139" t="s">
        <v>40</v>
      </c>
      <c r="P157" s="140">
        <f t="shared" si="21"/>
        <v>0</v>
      </c>
      <c r="Q157" s="140">
        <v>0</v>
      </c>
      <c r="R157" s="140">
        <f t="shared" si="22"/>
        <v>0</v>
      </c>
      <c r="S157" s="140">
        <v>0</v>
      </c>
      <c r="T157" s="141">
        <f t="shared" si="23"/>
        <v>0</v>
      </c>
      <c r="AR157" s="142" t="s">
        <v>150</v>
      </c>
      <c r="AT157" s="142" t="s">
        <v>146</v>
      </c>
      <c r="AU157" s="142" t="s">
        <v>76</v>
      </c>
      <c r="AY157" s="15" t="s">
        <v>144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5" t="s">
        <v>76</v>
      </c>
      <c r="BK157" s="143">
        <f t="shared" si="29"/>
        <v>0</v>
      </c>
      <c r="BL157" s="15" t="s">
        <v>150</v>
      </c>
      <c r="BM157" s="142" t="s">
        <v>1170</v>
      </c>
    </row>
    <row r="158" spans="2:65" s="1" customFormat="1" ht="16.5" customHeight="1">
      <c r="B158" s="30"/>
      <c r="C158" s="130" t="s">
        <v>490</v>
      </c>
      <c r="D158" s="130" t="s">
        <v>146</v>
      </c>
      <c r="E158" s="131" t="s">
        <v>1892</v>
      </c>
      <c r="F158" s="132" t="s">
        <v>1893</v>
      </c>
      <c r="G158" s="133" t="s">
        <v>1759</v>
      </c>
      <c r="H158" s="134">
        <v>1</v>
      </c>
      <c r="I158" s="135"/>
      <c r="J158" s="136">
        <f t="shared" si="20"/>
        <v>0</v>
      </c>
      <c r="K158" s="137"/>
      <c r="L158" s="30"/>
      <c r="M158" s="138" t="s">
        <v>19</v>
      </c>
      <c r="N158" s="139" t="s">
        <v>40</v>
      </c>
      <c r="P158" s="140">
        <f t="shared" si="21"/>
        <v>0</v>
      </c>
      <c r="Q158" s="140">
        <v>0</v>
      </c>
      <c r="R158" s="140">
        <f t="shared" si="22"/>
        <v>0</v>
      </c>
      <c r="S158" s="140">
        <v>0</v>
      </c>
      <c r="T158" s="141">
        <f t="shared" si="23"/>
        <v>0</v>
      </c>
      <c r="AR158" s="142" t="s">
        <v>150</v>
      </c>
      <c r="AT158" s="142" t="s">
        <v>146</v>
      </c>
      <c r="AU158" s="142" t="s">
        <v>76</v>
      </c>
      <c r="AY158" s="15" t="s">
        <v>144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5" t="s">
        <v>76</v>
      </c>
      <c r="BK158" s="143">
        <f t="shared" si="29"/>
        <v>0</v>
      </c>
      <c r="BL158" s="15" t="s">
        <v>150</v>
      </c>
      <c r="BM158" s="142" t="s">
        <v>1894</v>
      </c>
    </row>
    <row r="159" spans="2:65" s="1" customFormat="1" ht="16.5" customHeight="1">
      <c r="B159" s="30"/>
      <c r="C159" s="130" t="s">
        <v>494</v>
      </c>
      <c r="D159" s="130" t="s">
        <v>146</v>
      </c>
      <c r="E159" s="131" t="s">
        <v>1895</v>
      </c>
      <c r="F159" s="132" t="s">
        <v>1896</v>
      </c>
      <c r="G159" s="133" t="s">
        <v>1759</v>
      </c>
      <c r="H159" s="134">
        <v>3</v>
      </c>
      <c r="I159" s="135"/>
      <c r="J159" s="136">
        <f t="shared" si="20"/>
        <v>0</v>
      </c>
      <c r="K159" s="137"/>
      <c r="L159" s="30"/>
      <c r="M159" s="138" t="s">
        <v>19</v>
      </c>
      <c r="N159" s="139" t="s">
        <v>40</v>
      </c>
      <c r="P159" s="140">
        <f t="shared" si="21"/>
        <v>0</v>
      </c>
      <c r="Q159" s="140">
        <v>0</v>
      </c>
      <c r="R159" s="140">
        <f t="shared" si="22"/>
        <v>0</v>
      </c>
      <c r="S159" s="140">
        <v>0</v>
      </c>
      <c r="T159" s="141">
        <f t="shared" si="23"/>
        <v>0</v>
      </c>
      <c r="AR159" s="142" t="s">
        <v>150</v>
      </c>
      <c r="AT159" s="142" t="s">
        <v>146</v>
      </c>
      <c r="AU159" s="142" t="s">
        <v>76</v>
      </c>
      <c r="AY159" s="15" t="s">
        <v>144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5" t="s">
        <v>76</v>
      </c>
      <c r="BK159" s="143">
        <f t="shared" si="29"/>
        <v>0</v>
      </c>
      <c r="BL159" s="15" t="s">
        <v>150</v>
      </c>
      <c r="BM159" s="142" t="s">
        <v>1897</v>
      </c>
    </row>
    <row r="160" spans="2:65" s="1" customFormat="1" ht="16.5" customHeight="1">
      <c r="B160" s="30"/>
      <c r="C160" s="130" t="s">
        <v>501</v>
      </c>
      <c r="D160" s="130" t="s">
        <v>146</v>
      </c>
      <c r="E160" s="131" t="s">
        <v>1823</v>
      </c>
      <c r="F160" s="132" t="s">
        <v>1824</v>
      </c>
      <c r="G160" s="133" t="s">
        <v>504</v>
      </c>
      <c r="H160" s="134">
        <v>1.4</v>
      </c>
      <c r="I160" s="135"/>
      <c r="J160" s="136">
        <f t="shared" si="20"/>
        <v>0</v>
      </c>
      <c r="K160" s="137"/>
      <c r="L160" s="30"/>
      <c r="M160" s="138" t="s">
        <v>19</v>
      </c>
      <c r="N160" s="139" t="s">
        <v>40</v>
      </c>
      <c r="P160" s="140">
        <f t="shared" si="21"/>
        <v>0</v>
      </c>
      <c r="Q160" s="140">
        <v>0</v>
      </c>
      <c r="R160" s="140">
        <f t="shared" si="22"/>
        <v>0</v>
      </c>
      <c r="S160" s="140">
        <v>0</v>
      </c>
      <c r="T160" s="141">
        <f t="shared" si="23"/>
        <v>0</v>
      </c>
      <c r="AR160" s="142" t="s">
        <v>150</v>
      </c>
      <c r="AT160" s="142" t="s">
        <v>146</v>
      </c>
      <c r="AU160" s="142" t="s">
        <v>76</v>
      </c>
      <c r="AY160" s="15" t="s">
        <v>144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5" t="s">
        <v>76</v>
      </c>
      <c r="BK160" s="143">
        <f t="shared" si="29"/>
        <v>0</v>
      </c>
      <c r="BL160" s="15" t="s">
        <v>150</v>
      </c>
      <c r="BM160" s="142" t="s">
        <v>1898</v>
      </c>
    </row>
    <row r="161" spans="2:65" s="1" customFormat="1" ht="16.5" customHeight="1">
      <c r="B161" s="30"/>
      <c r="C161" s="130" t="s">
        <v>507</v>
      </c>
      <c r="D161" s="130" t="s">
        <v>146</v>
      </c>
      <c r="E161" s="131" t="s">
        <v>1899</v>
      </c>
      <c r="F161" s="132" t="s">
        <v>1900</v>
      </c>
      <c r="G161" s="133" t="s">
        <v>1759</v>
      </c>
      <c r="H161" s="134">
        <v>21</v>
      </c>
      <c r="I161" s="135"/>
      <c r="J161" s="136">
        <f t="shared" si="20"/>
        <v>0</v>
      </c>
      <c r="K161" s="137"/>
      <c r="L161" s="30"/>
      <c r="M161" s="138" t="s">
        <v>19</v>
      </c>
      <c r="N161" s="139" t="s">
        <v>40</v>
      </c>
      <c r="P161" s="140">
        <f t="shared" si="21"/>
        <v>0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150</v>
      </c>
      <c r="AT161" s="142" t="s">
        <v>146</v>
      </c>
      <c r="AU161" s="142" t="s">
        <v>76</v>
      </c>
      <c r="AY161" s="15" t="s">
        <v>144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5" t="s">
        <v>76</v>
      </c>
      <c r="BK161" s="143">
        <f t="shared" si="29"/>
        <v>0</v>
      </c>
      <c r="BL161" s="15" t="s">
        <v>150</v>
      </c>
      <c r="BM161" s="142" t="s">
        <v>1901</v>
      </c>
    </row>
    <row r="162" spans="2:65" s="1" customFormat="1" ht="16.5" customHeight="1">
      <c r="B162" s="30"/>
      <c r="C162" s="130" t="s">
        <v>512</v>
      </c>
      <c r="D162" s="130" t="s">
        <v>146</v>
      </c>
      <c r="E162" s="131" t="s">
        <v>1902</v>
      </c>
      <c r="F162" s="132" t="s">
        <v>1903</v>
      </c>
      <c r="G162" s="133" t="s">
        <v>1759</v>
      </c>
      <c r="H162" s="134">
        <v>60</v>
      </c>
      <c r="I162" s="135"/>
      <c r="J162" s="136">
        <f t="shared" si="20"/>
        <v>0</v>
      </c>
      <c r="K162" s="137"/>
      <c r="L162" s="30"/>
      <c r="M162" s="138" t="s">
        <v>19</v>
      </c>
      <c r="N162" s="139" t="s">
        <v>40</v>
      </c>
      <c r="P162" s="140">
        <f t="shared" si="21"/>
        <v>0</v>
      </c>
      <c r="Q162" s="140">
        <v>0</v>
      </c>
      <c r="R162" s="140">
        <f t="shared" si="22"/>
        <v>0</v>
      </c>
      <c r="S162" s="140">
        <v>0</v>
      </c>
      <c r="T162" s="141">
        <f t="shared" si="23"/>
        <v>0</v>
      </c>
      <c r="AR162" s="142" t="s">
        <v>150</v>
      </c>
      <c r="AT162" s="142" t="s">
        <v>146</v>
      </c>
      <c r="AU162" s="142" t="s">
        <v>76</v>
      </c>
      <c r="AY162" s="15" t="s">
        <v>144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5" t="s">
        <v>76</v>
      </c>
      <c r="BK162" s="143">
        <f t="shared" si="29"/>
        <v>0</v>
      </c>
      <c r="BL162" s="15" t="s">
        <v>150</v>
      </c>
      <c r="BM162" s="142" t="s">
        <v>1904</v>
      </c>
    </row>
    <row r="163" spans="2:65" s="1" customFormat="1" ht="16.5" customHeight="1">
      <c r="B163" s="30"/>
      <c r="C163" s="130" t="s">
        <v>517</v>
      </c>
      <c r="D163" s="130" t="s">
        <v>146</v>
      </c>
      <c r="E163" s="131" t="s">
        <v>1905</v>
      </c>
      <c r="F163" s="132" t="s">
        <v>1906</v>
      </c>
      <c r="G163" s="133" t="s">
        <v>1759</v>
      </c>
      <c r="H163" s="134">
        <v>12</v>
      </c>
      <c r="I163" s="135"/>
      <c r="J163" s="136">
        <f t="shared" si="20"/>
        <v>0</v>
      </c>
      <c r="K163" s="137"/>
      <c r="L163" s="30"/>
      <c r="M163" s="138" t="s">
        <v>19</v>
      </c>
      <c r="N163" s="139" t="s">
        <v>40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150</v>
      </c>
      <c r="AT163" s="142" t="s">
        <v>146</v>
      </c>
      <c r="AU163" s="142" t="s">
        <v>76</v>
      </c>
      <c r="AY163" s="15" t="s">
        <v>144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5" t="s">
        <v>76</v>
      </c>
      <c r="BK163" s="143">
        <f t="shared" si="29"/>
        <v>0</v>
      </c>
      <c r="BL163" s="15" t="s">
        <v>150</v>
      </c>
      <c r="BM163" s="142" t="s">
        <v>1907</v>
      </c>
    </row>
    <row r="164" spans="2:65" s="1" customFormat="1" ht="16.5" customHeight="1">
      <c r="B164" s="30"/>
      <c r="C164" s="130" t="s">
        <v>522</v>
      </c>
      <c r="D164" s="130" t="s">
        <v>146</v>
      </c>
      <c r="E164" s="131" t="s">
        <v>1908</v>
      </c>
      <c r="F164" s="132" t="s">
        <v>1909</v>
      </c>
      <c r="G164" s="133" t="s">
        <v>1795</v>
      </c>
      <c r="H164" s="134">
        <v>1.92</v>
      </c>
      <c r="I164" s="135"/>
      <c r="J164" s="136">
        <f t="shared" si="20"/>
        <v>0</v>
      </c>
      <c r="K164" s="137"/>
      <c r="L164" s="30"/>
      <c r="M164" s="138" t="s">
        <v>19</v>
      </c>
      <c r="N164" s="139" t="s">
        <v>40</v>
      </c>
      <c r="P164" s="140">
        <f t="shared" si="21"/>
        <v>0</v>
      </c>
      <c r="Q164" s="140">
        <v>0</v>
      </c>
      <c r="R164" s="140">
        <f t="shared" si="22"/>
        <v>0</v>
      </c>
      <c r="S164" s="140">
        <v>0</v>
      </c>
      <c r="T164" s="141">
        <f t="shared" si="23"/>
        <v>0</v>
      </c>
      <c r="AR164" s="142" t="s">
        <v>150</v>
      </c>
      <c r="AT164" s="142" t="s">
        <v>146</v>
      </c>
      <c r="AU164" s="142" t="s">
        <v>76</v>
      </c>
      <c r="AY164" s="15" t="s">
        <v>144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5" t="s">
        <v>76</v>
      </c>
      <c r="BK164" s="143">
        <f t="shared" si="29"/>
        <v>0</v>
      </c>
      <c r="BL164" s="15" t="s">
        <v>150</v>
      </c>
      <c r="BM164" s="142" t="s">
        <v>1910</v>
      </c>
    </row>
    <row r="165" spans="2:65" s="1" customFormat="1" ht="16.5" customHeight="1">
      <c r="B165" s="30"/>
      <c r="C165" s="130" t="s">
        <v>527</v>
      </c>
      <c r="D165" s="130" t="s">
        <v>146</v>
      </c>
      <c r="E165" s="131" t="s">
        <v>1911</v>
      </c>
      <c r="F165" s="132" t="s">
        <v>1820</v>
      </c>
      <c r="G165" s="133" t="s">
        <v>1818</v>
      </c>
      <c r="H165" s="134">
        <v>3.5</v>
      </c>
      <c r="I165" s="135"/>
      <c r="J165" s="136">
        <f t="shared" si="20"/>
        <v>0</v>
      </c>
      <c r="K165" s="137"/>
      <c r="L165" s="30"/>
      <c r="M165" s="138" t="s">
        <v>19</v>
      </c>
      <c r="N165" s="139" t="s">
        <v>40</v>
      </c>
      <c r="P165" s="140">
        <f t="shared" si="21"/>
        <v>0</v>
      </c>
      <c r="Q165" s="140">
        <v>0</v>
      </c>
      <c r="R165" s="140">
        <f t="shared" si="22"/>
        <v>0</v>
      </c>
      <c r="S165" s="140">
        <v>0</v>
      </c>
      <c r="T165" s="141">
        <f t="shared" si="23"/>
        <v>0</v>
      </c>
      <c r="AR165" s="142" t="s">
        <v>150</v>
      </c>
      <c r="AT165" s="142" t="s">
        <v>146</v>
      </c>
      <c r="AU165" s="142" t="s">
        <v>76</v>
      </c>
      <c r="AY165" s="15" t="s">
        <v>144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5" t="s">
        <v>76</v>
      </c>
      <c r="BK165" s="143">
        <f t="shared" si="29"/>
        <v>0</v>
      </c>
      <c r="BL165" s="15" t="s">
        <v>150</v>
      </c>
      <c r="BM165" s="142" t="s">
        <v>1912</v>
      </c>
    </row>
    <row r="166" spans="2:65" s="1" customFormat="1" ht="16.5" customHeight="1">
      <c r="B166" s="30"/>
      <c r="C166" s="130" t="s">
        <v>534</v>
      </c>
      <c r="D166" s="130" t="s">
        <v>146</v>
      </c>
      <c r="E166" s="131" t="s">
        <v>1821</v>
      </c>
      <c r="F166" s="132" t="s">
        <v>1822</v>
      </c>
      <c r="G166" s="133" t="s">
        <v>1818</v>
      </c>
      <c r="H166" s="134">
        <v>0.875</v>
      </c>
      <c r="I166" s="135"/>
      <c r="J166" s="136">
        <f t="shared" si="20"/>
        <v>0</v>
      </c>
      <c r="K166" s="137"/>
      <c r="L166" s="30"/>
      <c r="M166" s="138" t="s">
        <v>19</v>
      </c>
      <c r="N166" s="139" t="s">
        <v>40</v>
      </c>
      <c r="P166" s="140">
        <f t="shared" si="21"/>
        <v>0</v>
      </c>
      <c r="Q166" s="140">
        <v>0</v>
      </c>
      <c r="R166" s="140">
        <f t="shared" si="22"/>
        <v>0</v>
      </c>
      <c r="S166" s="140">
        <v>0</v>
      </c>
      <c r="T166" s="141">
        <f t="shared" si="23"/>
        <v>0</v>
      </c>
      <c r="AR166" s="142" t="s">
        <v>150</v>
      </c>
      <c r="AT166" s="142" t="s">
        <v>146</v>
      </c>
      <c r="AU166" s="142" t="s">
        <v>76</v>
      </c>
      <c r="AY166" s="15" t="s">
        <v>144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5" t="s">
        <v>76</v>
      </c>
      <c r="BK166" s="143">
        <f t="shared" si="29"/>
        <v>0</v>
      </c>
      <c r="BL166" s="15" t="s">
        <v>150</v>
      </c>
      <c r="BM166" s="142" t="s">
        <v>1913</v>
      </c>
    </row>
    <row r="167" spans="2:65" s="11" customFormat="1" ht="25.95" customHeight="1">
      <c r="B167" s="118"/>
      <c r="D167" s="119" t="s">
        <v>68</v>
      </c>
      <c r="E167" s="120" t="s">
        <v>1914</v>
      </c>
      <c r="F167" s="120" t="s">
        <v>1915</v>
      </c>
      <c r="I167" s="121"/>
      <c r="J167" s="122">
        <f>BK167</f>
        <v>0</v>
      </c>
      <c r="L167" s="118"/>
      <c r="M167" s="123"/>
      <c r="P167" s="124">
        <f>SUM(P168:P173)</f>
        <v>0</v>
      </c>
      <c r="R167" s="124">
        <f>SUM(R168:R173)</f>
        <v>0</v>
      </c>
      <c r="T167" s="125">
        <f>SUM(T168:T173)</f>
        <v>0</v>
      </c>
      <c r="AR167" s="119" t="s">
        <v>76</v>
      </c>
      <c r="AT167" s="126" t="s">
        <v>68</v>
      </c>
      <c r="AU167" s="126" t="s">
        <v>69</v>
      </c>
      <c r="AY167" s="119" t="s">
        <v>144</v>
      </c>
      <c r="BK167" s="127">
        <f>SUM(BK168:BK173)</f>
        <v>0</v>
      </c>
    </row>
    <row r="168" spans="2:65" s="1" customFormat="1" ht="21.75" customHeight="1">
      <c r="B168" s="30"/>
      <c r="C168" s="130" t="s">
        <v>539</v>
      </c>
      <c r="D168" s="130" t="s">
        <v>146</v>
      </c>
      <c r="E168" s="131" t="s">
        <v>1916</v>
      </c>
      <c r="F168" s="132" t="s">
        <v>1917</v>
      </c>
      <c r="G168" s="133" t="s">
        <v>1795</v>
      </c>
      <c r="H168" s="134">
        <v>242</v>
      </c>
      <c r="I168" s="135"/>
      <c r="J168" s="136">
        <f t="shared" ref="J168:J173" si="30">ROUND(I168*H168,2)</f>
        <v>0</v>
      </c>
      <c r="K168" s="137"/>
      <c r="L168" s="30"/>
      <c r="M168" s="138" t="s">
        <v>19</v>
      </c>
      <c r="N168" s="139" t="s">
        <v>40</v>
      </c>
      <c r="P168" s="140">
        <f t="shared" ref="P168:P173" si="31">O168*H168</f>
        <v>0</v>
      </c>
      <c r="Q168" s="140">
        <v>0</v>
      </c>
      <c r="R168" s="140">
        <f t="shared" ref="R168:R173" si="32">Q168*H168</f>
        <v>0</v>
      </c>
      <c r="S168" s="140">
        <v>0</v>
      </c>
      <c r="T168" s="141">
        <f t="shared" ref="T168:T173" si="33">S168*H168</f>
        <v>0</v>
      </c>
      <c r="AR168" s="142" t="s">
        <v>150</v>
      </c>
      <c r="AT168" s="142" t="s">
        <v>146</v>
      </c>
      <c r="AU168" s="142" t="s">
        <v>76</v>
      </c>
      <c r="AY168" s="15" t="s">
        <v>144</v>
      </c>
      <c r="BE168" s="143">
        <f t="shared" ref="BE168:BE173" si="34">IF(N168="základní",J168,0)</f>
        <v>0</v>
      </c>
      <c r="BF168" s="143">
        <f t="shared" ref="BF168:BF173" si="35">IF(N168="snížená",J168,0)</f>
        <v>0</v>
      </c>
      <c r="BG168" s="143">
        <f t="shared" ref="BG168:BG173" si="36">IF(N168="zákl. přenesená",J168,0)</f>
        <v>0</v>
      </c>
      <c r="BH168" s="143">
        <f t="shared" ref="BH168:BH173" si="37">IF(N168="sníž. přenesená",J168,0)</f>
        <v>0</v>
      </c>
      <c r="BI168" s="143">
        <f t="shared" ref="BI168:BI173" si="38">IF(N168="nulová",J168,0)</f>
        <v>0</v>
      </c>
      <c r="BJ168" s="15" t="s">
        <v>76</v>
      </c>
      <c r="BK168" s="143">
        <f t="shared" ref="BK168:BK173" si="39">ROUND(I168*H168,2)</f>
        <v>0</v>
      </c>
      <c r="BL168" s="15" t="s">
        <v>150</v>
      </c>
      <c r="BM168" s="142" t="s">
        <v>1918</v>
      </c>
    </row>
    <row r="169" spans="2:65" s="1" customFormat="1" ht="16.5" customHeight="1">
      <c r="B169" s="30"/>
      <c r="C169" s="130" t="s">
        <v>545</v>
      </c>
      <c r="D169" s="130" t="s">
        <v>146</v>
      </c>
      <c r="E169" s="131" t="s">
        <v>1919</v>
      </c>
      <c r="F169" s="132" t="s">
        <v>1920</v>
      </c>
      <c r="G169" s="133" t="s">
        <v>1795</v>
      </c>
      <c r="H169" s="134">
        <v>605</v>
      </c>
      <c r="I169" s="135"/>
      <c r="J169" s="136">
        <f t="shared" si="30"/>
        <v>0</v>
      </c>
      <c r="K169" s="137"/>
      <c r="L169" s="30"/>
      <c r="M169" s="138" t="s">
        <v>19</v>
      </c>
      <c r="N169" s="139" t="s">
        <v>40</v>
      </c>
      <c r="P169" s="140">
        <f t="shared" si="31"/>
        <v>0</v>
      </c>
      <c r="Q169" s="140">
        <v>0</v>
      </c>
      <c r="R169" s="140">
        <f t="shared" si="32"/>
        <v>0</v>
      </c>
      <c r="S169" s="140">
        <v>0</v>
      </c>
      <c r="T169" s="141">
        <f t="shared" si="33"/>
        <v>0</v>
      </c>
      <c r="AR169" s="142" t="s">
        <v>150</v>
      </c>
      <c r="AT169" s="142" t="s">
        <v>146</v>
      </c>
      <c r="AU169" s="142" t="s">
        <v>76</v>
      </c>
      <c r="AY169" s="15" t="s">
        <v>144</v>
      </c>
      <c r="BE169" s="143">
        <f t="shared" si="34"/>
        <v>0</v>
      </c>
      <c r="BF169" s="143">
        <f t="shared" si="35"/>
        <v>0</v>
      </c>
      <c r="BG169" s="143">
        <f t="shared" si="36"/>
        <v>0</v>
      </c>
      <c r="BH169" s="143">
        <f t="shared" si="37"/>
        <v>0</v>
      </c>
      <c r="BI169" s="143">
        <f t="shared" si="38"/>
        <v>0</v>
      </c>
      <c r="BJ169" s="15" t="s">
        <v>76</v>
      </c>
      <c r="BK169" s="143">
        <f t="shared" si="39"/>
        <v>0</v>
      </c>
      <c r="BL169" s="15" t="s">
        <v>150</v>
      </c>
      <c r="BM169" s="142" t="s">
        <v>1921</v>
      </c>
    </row>
    <row r="170" spans="2:65" s="1" customFormat="1" ht="16.5" customHeight="1">
      <c r="B170" s="30"/>
      <c r="C170" s="130" t="s">
        <v>550</v>
      </c>
      <c r="D170" s="130" t="s">
        <v>146</v>
      </c>
      <c r="E170" s="131" t="s">
        <v>1922</v>
      </c>
      <c r="F170" s="132" t="s">
        <v>1923</v>
      </c>
      <c r="G170" s="133" t="s">
        <v>1795</v>
      </c>
      <c r="H170" s="134">
        <v>605</v>
      </c>
      <c r="I170" s="135"/>
      <c r="J170" s="136">
        <f t="shared" si="30"/>
        <v>0</v>
      </c>
      <c r="K170" s="137"/>
      <c r="L170" s="30"/>
      <c r="M170" s="138" t="s">
        <v>19</v>
      </c>
      <c r="N170" s="139" t="s">
        <v>40</v>
      </c>
      <c r="P170" s="140">
        <f t="shared" si="31"/>
        <v>0</v>
      </c>
      <c r="Q170" s="140">
        <v>0</v>
      </c>
      <c r="R170" s="140">
        <f t="shared" si="32"/>
        <v>0</v>
      </c>
      <c r="S170" s="140">
        <v>0</v>
      </c>
      <c r="T170" s="141">
        <f t="shared" si="33"/>
        <v>0</v>
      </c>
      <c r="AR170" s="142" t="s">
        <v>150</v>
      </c>
      <c r="AT170" s="142" t="s">
        <v>146</v>
      </c>
      <c r="AU170" s="142" t="s">
        <v>76</v>
      </c>
      <c r="AY170" s="15" t="s">
        <v>144</v>
      </c>
      <c r="BE170" s="143">
        <f t="shared" si="34"/>
        <v>0</v>
      </c>
      <c r="BF170" s="143">
        <f t="shared" si="35"/>
        <v>0</v>
      </c>
      <c r="BG170" s="143">
        <f t="shared" si="36"/>
        <v>0</v>
      </c>
      <c r="BH170" s="143">
        <f t="shared" si="37"/>
        <v>0</v>
      </c>
      <c r="BI170" s="143">
        <f t="shared" si="38"/>
        <v>0</v>
      </c>
      <c r="BJ170" s="15" t="s">
        <v>76</v>
      </c>
      <c r="BK170" s="143">
        <f t="shared" si="39"/>
        <v>0</v>
      </c>
      <c r="BL170" s="15" t="s">
        <v>150</v>
      </c>
      <c r="BM170" s="142" t="s">
        <v>1924</v>
      </c>
    </row>
    <row r="171" spans="2:65" s="1" customFormat="1" ht="16.5" customHeight="1">
      <c r="B171" s="30"/>
      <c r="C171" s="130" t="s">
        <v>1275</v>
      </c>
      <c r="D171" s="130" t="s">
        <v>146</v>
      </c>
      <c r="E171" s="131" t="s">
        <v>1925</v>
      </c>
      <c r="F171" s="132" t="s">
        <v>1926</v>
      </c>
      <c r="G171" s="133" t="s">
        <v>1795</v>
      </c>
      <c r="H171" s="134">
        <v>1210</v>
      </c>
      <c r="I171" s="135"/>
      <c r="J171" s="136">
        <f t="shared" si="30"/>
        <v>0</v>
      </c>
      <c r="K171" s="137"/>
      <c r="L171" s="30"/>
      <c r="M171" s="138" t="s">
        <v>19</v>
      </c>
      <c r="N171" s="139" t="s">
        <v>40</v>
      </c>
      <c r="P171" s="140">
        <f t="shared" si="31"/>
        <v>0</v>
      </c>
      <c r="Q171" s="140">
        <v>0</v>
      </c>
      <c r="R171" s="140">
        <f t="shared" si="32"/>
        <v>0</v>
      </c>
      <c r="S171" s="140">
        <v>0</v>
      </c>
      <c r="T171" s="141">
        <f t="shared" si="33"/>
        <v>0</v>
      </c>
      <c r="AR171" s="142" t="s">
        <v>150</v>
      </c>
      <c r="AT171" s="142" t="s">
        <v>146</v>
      </c>
      <c r="AU171" s="142" t="s">
        <v>76</v>
      </c>
      <c r="AY171" s="15" t="s">
        <v>144</v>
      </c>
      <c r="BE171" s="143">
        <f t="shared" si="34"/>
        <v>0</v>
      </c>
      <c r="BF171" s="143">
        <f t="shared" si="35"/>
        <v>0</v>
      </c>
      <c r="BG171" s="143">
        <f t="shared" si="36"/>
        <v>0</v>
      </c>
      <c r="BH171" s="143">
        <f t="shared" si="37"/>
        <v>0</v>
      </c>
      <c r="BI171" s="143">
        <f t="shared" si="38"/>
        <v>0</v>
      </c>
      <c r="BJ171" s="15" t="s">
        <v>76</v>
      </c>
      <c r="BK171" s="143">
        <f t="shared" si="39"/>
        <v>0</v>
      </c>
      <c r="BL171" s="15" t="s">
        <v>150</v>
      </c>
      <c r="BM171" s="142" t="s">
        <v>1927</v>
      </c>
    </row>
    <row r="172" spans="2:65" s="1" customFormat="1" ht="16.5" customHeight="1">
      <c r="B172" s="30"/>
      <c r="C172" s="130" t="s">
        <v>1280</v>
      </c>
      <c r="D172" s="130" t="s">
        <v>146</v>
      </c>
      <c r="E172" s="131" t="s">
        <v>1928</v>
      </c>
      <c r="F172" s="132" t="s">
        <v>1929</v>
      </c>
      <c r="G172" s="133" t="s">
        <v>1795</v>
      </c>
      <c r="H172" s="134">
        <v>605</v>
      </c>
      <c r="I172" s="135"/>
      <c r="J172" s="136">
        <f t="shared" si="30"/>
        <v>0</v>
      </c>
      <c r="K172" s="137"/>
      <c r="L172" s="30"/>
      <c r="M172" s="138" t="s">
        <v>19</v>
      </c>
      <c r="N172" s="139" t="s">
        <v>40</v>
      </c>
      <c r="P172" s="140">
        <f t="shared" si="31"/>
        <v>0</v>
      </c>
      <c r="Q172" s="140">
        <v>0</v>
      </c>
      <c r="R172" s="140">
        <f t="shared" si="32"/>
        <v>0</v>
      </c>
      <c r="S172" s="140">
        <v>0</v>
      </c>
      <c r="T172" s="141">
        <f t="shared" si="33"/>
        <v>0</v>
      </c>
      <c r="AR172" s="142" t="s">
        <v>150</v>
      </c>
      <c r="AT172" s="142" t="s">
        <v>146</v>
      </c>
      <c r="AU172" s="142" t="s">
        <v>76</v>
      </c>
      <c r="AY172" s="15" t="s">
        <v>144</v>
      </c>
      <c r="BE172" s="143">
        <f t="shared" si="34"/>
        <v>0</v>
      </c>
      <c r="BF172" s="143">
        <f t="shared" si="35"/>
        <v>0</v>
      </c>
      <c r="BG172" s="143">
        <f t="shared" si="36"/>
        <v>0</v>
      </c>
      <c r="BH172" s="143">
        <f t="shared" si="37"/>
        <v>0</v>
      </c>
      <c r="BI172" s="143">
        <f t="shared" si="38"/>
        <v>0</v>
      </c>
      <c r="BJ172" s="15" t="s">
        <v>76</v>
      </c>
      <c r="BK172" s="143">
        <f t="shared" si="39"/>
        <v>0</v>
      </c>
      <c r="BL172" s="15" t="s">
        <v>150</v>
      </c>
      <c r="BM172" s="142" t="s">
        <v>1930</v>
      </c>
    </row>
    <row r="173" spans="2:65" s="1" customFormat="1" ht="16.5" customHeight="1">
      <c r="B173" s="30"/>
      <c r="C173" s="130" t="s">
        <v>1284</v>
      </c>
      <c r="D173" s="130" t="s">
        <v>146</v>
      </c>
      <c r="E173" s="131" t="s">
        <v>1931</v>
      </c>
      <c r="F173" s="132" t="s">
        <v>1932</v>
      </c>
      <c r="G173" s="133" t="s">
        <v>504</v>
      </c>
      <c r="H173" s="134">
        <v>1</v>
      </c>
      <c r="I173" s="135"/>
      <c r="J173" s="136">
        <f t="shared" si="30"/>
        <v>0</v>
      </c>
      <c r="K173" s="137"/>
      <c r="L173" s="30"/>
      <c r="M173" s="138" t="s">
        <v>19</v>
      </c>
      <c r="N173" s="139" t="s">
        <v>40</v>
      </c>
      <c r="P173" s="140">
        <f t="shared" si="31"/>
        <v>0</v>
      </c>
      <c r="Q173" s="140">
        <v>0</v>
      </c>
      <c r="R173" s="140">
        <f t="shared" si="32"/>
        <v>0</v>
      </c>
      <c r="S173" s="140">
        <v>0</v>
      </c>
      <c r="T173" s="141">
        <f t="shared" si="33"/>
        <v>0</v>
      </c>
      <c r="AR173" s="142" t="s">
        <v>150</v>
      </c>
      <c r="AT173" s="142" t="s">
        <v>146</v>
      </c>
      <c r="AU173" s="142" t="s">
        <v>76</v>
      </c>
      <c r="AY173" s="15" t="s">
        <v>144</v>
      </c>
      <c r="BE173" s="143">
        <f t="shared" si="34"/>
        <v>0</v>
      </c>
      <c r="BF173" s="143">
        <f t="shared" si="35"/>
        <v>0</v>
      </c>
      <c r="BG173" s="143">
        <f t="shared" si="36"/>
        <v>0</v>
      </c>
      <c r="BH173" s="143">
        <f t="shared" si="37"/>
        <v>0</v>
      </c>
      <c r="BI173" s="143">
        <f t="shared" si="38"/>
        <v>0</v>
      </c>
      <c r="BJ173" s="15" t="s">
        <v>76</v>
      </c>
      <c r="BK173" s="143">
        <f t="shared" si="39"/>
        <v>0</v>
      </c>
      <c r="BL173" s="15" t="s">
        <v>150</v>
      </c>
      <c r="BM173" s="142" t="s">
        <v>1933</v>
      </c>
    </row>
    <row r="174" spans="2:65" s="11" customFormat="1" ht="25.95" customHeight="1">
      <c r="B174" s="118"/>
      <c r="D174" s="119" t="s">
        <v>68</v>
      </c>
      <c r="E174" s="120" t="s">
        <v>1934</v>
      </c>
      <c r="F174" s="120" t="s">
        <v>1935</v>
      </c>
      <c r="I174" s="121"/>
      <c r="J174" s="122">
        <f>BK174</f>
        <v>0</v>
      </c>
      <c r="L174" s="118"/>
      <c r="M174" s="123"/>
      <c r="P174" s="124">
        <f>SUM(P175:P191)</f>
        <v>0</v>
      </c>
      <c r="R174" s="124">
        <f>SUM(R175:R191)</f>
        <v>3.8368000000000006E-2</v>
      </c>
      <c r="T174" s="125">
        <f>SUM(T175:T191)</f>
        <v>0</v>
      </c>
      <c r="AR174" s="119" t="s">
        <v>76</v>
      </c>
      <c r="AT174" s="126" t="s">
        <v>68</v>
      </c>
      <c r="AU174" s="126" t="s">
        <v>69</v>
      </c>
      <c r="AY174" s="119" t="s">
        <v>144</v>
      </c>
      <c r="BK174" s="127">
        <f>SUM(BK175:BK191)</f>
        <v>0</v>
      </c>
    </row>
    <row r="175" spans="2:65" s="1" customFormat="1" ht="24.15" customHeight="1">
      <c r="B175" s="30"/>
      <c r="C175" s="130" t="s">
        <v>1288</v>
      </c>
      <c r="D175" s="130" t="s">
        <v>146</v>
      </c>
      <c r="E175" s="131" t="s">
        <v>1936</v>
      </c>
      <c r="F175" s="132" t="s">
        <v>1937</v>
      </c>
      <c r="G175" s="133" t="s">
        <v>161</v>
      </c>
      <c r="H175" s="134">
        <v>51</v>
      </c>
      <c r="I175" s="135"/>
      <c r="J175" s="136">
        <f>ROUND(I175*H175,2)</f>
        <v>0</v>
      </c>
      <c r="K175" s="137"/>
      <c r="L175" s="30"/>
      <c r="M175" s="138" t="s">
        <v>19</v>
      </c>
      <c r="N175" s="139" t="s">
        <v>40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225</v>
      </c>
      <c r="AT175" s="142" t="s">
        <v>146</v>
      </c>
      <c r="AU175" s="142" t="s">
        <v>76</v>
      </c>
      <c r="AY175" s="15" t="s">
        <v>144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5" t="s">
        <v>76</v>
      </c>
      <c r="BK175" s="143">
        <f>ROUND(I175*H175,2)</f>
        <v>0</v>
      </c>
      <c r="BL175" s="15" t="s">
        <v>225</v>
      </c>
      <c r="BM175" s="142" t="s">
        <v>1938</v>
      </c>
    </row>
    <row r="176" spans="2:65" s="1" customFormat="1">
      <c r="B176" s="30"/>
      <c r="D176" s="144" t="s">
        <v>152</v>
      </c>
      <c r="F176" s="145" t="s">
        <v>1939</v>
      </c>
      <c r="I176" s="146"/>
      <c r="L176" s="30"/>
      <c r="M176" s="147"/>
      <c r="T176" s="51"/>
      <c r="AT176" s="15" t="s">
        <v>152</v>
      </c>
      <c r="AU176" s="15" t="s">
        <v>76</v>
      </c>
    </row>
    <row r="177" spans="2:65" s="1" customFormat="1" ht="16.5" customHeight="1">
      <c r="B177" s="30"/>
      <c r="C177" s="148" t="s">
        <v>1292</v>
      </c>
      <c r="D177" s="148" t="s">
        <v>164</v>
      </c>
      <c r="E177" s="149" t="s">
        <v>1940</v>
      </c>
      <c r="F177" s="150" t="s">
        <v>1941</v>
      </c>
      <c r="G177" s="151" t="s">
        <v>161</v>
      </c>
      <c r="H177" s="152">
        <v>53.55</v>
      </c>
      <c r="I177" s="153"/>
      <c r="J177" s="154">
        <f>ROUND(I177*H177,2)</f>
        <v>0</v>
      </c>
      <c r="K177" s="155"/>
      <c r="L177" s="156"/>
      <c r="M177" s="157" t="s">
        <v>19</v>
      </c>
      <c r="N177" s="158" t="s">
        <v>40</v>
      </c>
      <c r="P177" s="140">
        <f>O177*H177</f>
        <v>0</v>
      </c>
      <c r="Q177" s="140">
        <v>5.0000000000000001E-4</v>
      </c>
      <c r="R177" s="140">
        <f>Q177*H177</f>
        <v>2.6775E-2</v>
      </c>
      <c r="S177" s="140">
        <v>0</v>
      </c>
      <c r="T177" s="141">
        <f>S177*H177</f>
        <v>0</v>
      </c>
      <c r="AR177" s="142" t="s">
        <v>196</v>
      </c>
      <c r="AT177" s="142" t="s">
        <v>164</v>
      </c>
      <c r="AU177" s="142" t="s">
        <v>76</v>
      </c>
      <c r="AY177" s="15" t="s">
        <v>144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5" t="s">
        <v>76</v>
      </c>
      <c r="BK177" s="143">
        <f>ROUND(I177*H177,2)</f>
        <v>0</v>
      </c>
      <c r="BL177" s="15" t="s">
        <v>225</v>
      </c>
      <c r="BM177" s="142" t="s">
        <v>1942</v>
      </c>
    </row>
    <row r="178" spans="2:65" s="12" customFormat="1">
      <c r="B178" s="159"/>
      <c r="D178" s="160" t="s">
        <v>169</v>
      </c>
      <c r="F178" s="161" t="s">
        <v>1943</v>
      </c>
      <c r="H178" s="162">
        <v>53.55</v>
      </c>
      <c r="I178" s="163"/>
      <c r="L178" s="159"/>
      <c r="M178" s="164"/>
      <c r="T178" s="165"/>
      <c r="AT178" s="166" t="s">
        <v>169</v>
      </c>
      <c r="AU178" s="166" t="s">
        <v>76</v>
      </c>
      <c r="AV178" s="12" t="s">
        <v>78</v>
      </c>
      <c r="AW178" s="12" t="s">
        <v>4</v>
      </c>
      <c r="AX178" s="12" t="s">
        <v>76</v>
      </c>
      <c r="AY178" s="166" t="s">
        <v>144</v>
      </c>
    </row>
    <row r="179" spans="2:65" s="1" customFormat="1" ht="16.5" customHeight="1">
      <c r="B179" s="30"/>
      <c r="C179" s="130" t="s">
        <v>1296</v>
      </c>
      <c r="D179" s="130" t="s">
        <v>146</v>
      </c>
      <c r="E179" s="131" t="s">
        <v>1944</v>
      </c>
      <c r="F179" s="132" t="s">
        <v>1945</v>
      </c>
      <c r="G179" s="133" t="s">
        <v>1795</v>
      </c>
      <c r="H179" s="134">
        <v>51</v>
      </c>
      <c r="I179" s="135"/>
      <c r="J179" s="136">
        <f>ROUND(I179*H179,2)</f>
        <v>0</v>
      </c>
      <c r="K179" s="137"/>
      <c r="L179" s="30"/>
      <c r="M179" s="138" t="s">
        <v>19</v>
      </c>
      <c r="N179" s="139" t="s">
        <v>40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225</v>
      </c>
      <c r="AT179" s="142" t="s">
        <v>146</v>
      </c>
      <c r="AU179" s="142" t="s">
        <v>76</v>
      </c>
      <c r="AY179" s="15" t="s">
        <v>144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5" t="s">
        <v>76</v>
      </c>
      <c r="BK179" s="143">
        <f>ROUND(I179*H179,2)</f>
        <v>0</v>
      </c>
      <c r="BL179" s="15" t="s">
        <v>225</v>
      </c>
      <c r="BM179" s="142" t="s">
        <v>1946</v>
      </c>
    </row>
    <row r="180" spans="2:65" s="1" customFormat="1" ht="16.5" customHeight="1">
      <c r="B180" s="30"/>
      <c r="C180" s="148" t="s">
        <v>1300</v>
      </c>
      <c r="D180" s="148" t="s">
        <v>164</v>
      </c>
      <c r="E180" s="149" t="s">
        <v>1947</v>
      </c>
      <c r="F180" s="150" t="s">
        <v>1948</v>
      </c>
      <c r="G180" s="151" t="s">
        <v>161</v>
      </c>
      <c r="H180" s="152">
        <v>56.1</v>
      </c>
      <c r="I180" s="153"/>
      <c r="J180" s="154">
        <f>ROUND(I180*H180,2)</f>
        <v>0</v>
      </c>
      <c r="K180" s="155"/>
      <c r="L180" s="156"/>
      <c r="M180" s="157" t="s">
        <v>19</v>
      </c>
      <c r="N180" s="158" t="s">
        <v>40</v>
      </c>
      <c r="P180" s="140">
        <f>O180*H180</f>
        <v>0</v>
      </c>
      <c r="Q180" s="140">
        <v>1.2999999999999999E-4</v>
      </c>
      <c r="R180" s="140">
        <f>Q180*H180</f>
        <v>7.2929999999999991E-3</v>
      </c>
      <c r="S180" s="140">
        <v>0</v>
      </c>
      <c r="T180" s="141">
        <f>S180*H180</f>
        <v>0</v>
      </c>
      <c r="AR180" s="142" t="s">
        <v>196</v>
      </c>
      <c r="AT180" s="142" t="s">
        <v>164</v>
      </c>
      <c r="AU180" s="142" t="s">
        <v>76</v>
      </c>
      <c r="AY180" s="15" t="s">
        <v>144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5" t="s">
        <v>76</v>
      </c>
      <c r="BK180" s="143">
        <f>ROUND(I180*H180,2)</f>
        <v>0</v>
      </c>
      <c r="BL180" s="15" t="s">
        <v>225</v>
      </c>
      <c r="BM180" s="142" t="s">
        <v>1949</v>
      </c>
    </row>
    <row r="181" spans="2:65" s="12" customFormat="1">
      <c r="B181" s="159"/>
      <c r="D181" s="160" t="s">
        <v>169</v>
      </c>
      <c r="F181" s="161" t="s">
        <v>1950</v>
      </c>
      <c r="H181" s="162">
        <v>56.1</v>
      </c>
      <c r="I181" s="163"/>
      <c r="L181" s="159"/>
      <c r="M181" s="164"/>
      <c r="T181" s="165"/>
      <c r="AT181" s="166" t="s">
        <v>169</v>
      </c>
      <c r="AU181" s="166" t="s">
        <v>76</v>
      </c>
      <c r="AV181" s="12" t="s">
        <v>78</v>
      </c>
      <c r="AW181" s="12" t="s">
        <v>4</v>
      </c>
      <c r="AX181" s="12" t="s">
        <v>76</v>
      </c>
      <c r="AY181" s="166" t="s">
        <v>144</v>
      </c>
    </row>
    <row r="182" spans="2:65" s="1" customFormat="1" ht="16.5" customHeight="1">
      <c r="B182" s="30"/>
      <c r="C182" s="130" t="s">
        <v>1305</v>
      </c>
      <c r="D182" s="130" t="s">
        <v>146</v>
      </c>
      <c r="E182" s="131" t="s">
        <v>1951</v>
      </c>
      <c r="F182" s="132" t="s">
        <v>1952</v>
      </c>
      <c r="G182" s="133" t="s">
        <v>1795</v>
      </c>
      <c r="H182" s="134">
        <v>41</v>
      </c>
      <c r="I182" s="135"/>
      <c r="J182" s="136">
        <f>ROUND(I182*H182,2)</f>
        <v>0</v>
      </c>
      <c r="K182" s="137"/>
      <c r="L182" s="30"/>
      <c r="M182" s="138" t="s">
        <v>19</v>
      </c>
      <c r="N182" s="139" t="s">
        <v>40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150</v>
      </c>
      <c r="AT182" s="142" t="s">
        <v>146</v>
      </c>
      <c r="AU182" s="142" t="s">
        <v>76</v>
      </c>
      <c r="AY182" s="15" t="s">
        <v>144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5" t="s">
        <v>76</v>
      </c>
      <c r="BK182" s="143">
        <f>ROUND(I182*H182,2)</f>
        <v>0</v>
      </c>
      <c r="BL182" s="15" t="s">
        <v>150</v>
      </c>
      <c r="BM182" s="142" t="s">
        <v>1953</v>
      </c>
    </row>
    <row r="183" spans="2:65" s="1" customFormat="1" ht="16.5" customHeight="1">
      <c r="B183" s="30"/>
      <c r="C183" s="130" t="s">
        <v>1309</v>
      </c>
      <c r="D183" s="130" t="s">
        <v>146</v>
      </c>
      <c r="E183" s="131" t="s">
        <v>1954</v>
      </c>
      <c r="F183" s="132" t="s">
        <v>1955</v>
      </c>
      <c r="G183" s="133" t="s">
        <v>1759</v>
      </c>
      <c r="H183" s="134">
        <v>246</v>
      </c>
      <c r="I183" s="135"/>
      <c r="J183" s="136">
        <f>ROUND(I183*H183,2)</f>
        <v>0</v>
      </c>
      <c r="K183" s="137"/>
      <c r="L183" s="30"/>
      <c r="M183" s="138" t="s">
        <v>19</v>
      </c>
      <c r="N183" s="139" t="s">
        <v>40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150</v>
      </c>
      <c r="AT183" s="142" t="s">
        <v>146</v>
      </c>
      <c r="AU183" s="142" t="s">
        <v>76</v>
      </c>
      <c r="AY183" s="15" t="s">
        <v>144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5" t="s">
        <v>76</v>
      </c>
      <c r="BK183" s="143">
        <f>ROUND(I183*H183,2)</f>
        <v>0</v>
      </c>
      <c r="BL183" s="15" t="s">
        <v>150</v>
      </c>
      <c r="BM183" s="142" t="s">
        <v>1956</v>
      </c>
    </row>
    <row r="184" spans="2:65" s="1" customFormat="1" ht="16.5" customHeight="1">
      <c r="B184" s="30"/>
      <c r="C184" s="130" t="s">
        <v>1313</v>
      </c>
      <c r="D184" s="130" t="s">
        <v>146</v>
      </c>
      <c r="E184" s="131" t="s">
        <v>1957</v>
      </c>
      <c r="F184" s="132" t="s">
        <v>1958</v>
      </c>
      <c r="G184" s="133" t="s">
        <v>1795</v>
      </c>
      <c r="H184" s="134">
        <v>41</v>
      </c>
      <c r="I184" s="135"/>
      <c r="J184" s="136">
        <f>ROUND(I184*H184,2)</f>
        <v>0</v>
      </c>
      <c r="K184" s="137"/>
      <c r="L184" s="30"/>
      <c r="M184" s="138" t="s">
        <v>19</v>
      </c>
      <c r="N184" s="139" t="s">
        <v>40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150</v>
      </c>
      <c r="AT184" s="142" t="s">
        <v>146</v>
      </c>
      <c r="AU184" s="142" t="s">
        <v>76</v>
      </c>
      <c r="AY184" s="15" t="s">
        <v>144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5" t="s">
        <v>76</v>
      </c>
      <c r="BK184" s="143">
        <f>ROUND(I184*H184,2)</f>
        <v>0</v>
      </c>
      <c r="BL184" s="15" t="s">
        <v>150</v>
      </c>
      <c r="BM184" s="142" t="s">
        <v>1959</v>
      </c>
    </row>
    <row r="185" spans="2:65" s="1" customFormat="1" ht="16.5" customHeight="1">
      <c r="B185" s="30"/>
      <c r="C185" s="130" t="s">
        <v>1318</v>
      </c>
      <c r="D185" s="130" t="s">
        <v>146</v>
      </c>
      <c r="E185" s="131" t="s">
        <v>1960</v>
      </c>
      <c r="F185" s="132" t="s">
        <v>1961</v>
      </c>
      <c r="G185" s="133" t="s">
        <v>1818</v>
      </c>
      <c r="H185" s="134">
        <v>8.1999999999999993</v>
      </c>
      <c r="I185" s="135"/>
      <c r="J185" s="136">
        <f>ROUND(I185*H185,2)</f>
        <v>0</v>
      </c>
      <c r="K185" s="137"/>
      <c r="L185" s="30"/>
      <c r="M185" s="138" t="s">
        <v>19</v>
      </c>
      <c r="N185" s="139" t="s">
        <v>40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150</v>
      </c>
      <c r="AT185" s="142" t="s">
        <v>146</v>
      </c>
      <c r="AU185" s="142" t="s">
        <v>76</v>
      </c>
      <c r="AY185" s="15" t="s">
        <v>144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5" t="s">
        <v>76</v>
      </c>
      <c r="BK185" s="143">
        <f>ROUND(I185*H185,2)</f>
        <v>0</v>
      </c>
      <c r="BL185" s="15" t="s">
        <v>150</v>
      </c>
      <c r="BM185" s="142" t="s">
        <v>1962</v>
      </c>
    </row>
    <row r="186" spans="2:65" s="1" customFormat="1" ht="19.2">
      <c r="B186" s="30"/>
      <c r="D186" s="160" t="s">
        <v>235</v>
      </c>
      <c r="F186" s="167" t="s">
        <v>1963</v>
      </c>
      <c r="I186" s="146"/>
      <c r="L186" s="30"/>
      <c r="M186" s="147"/>
      <c r="T186" s="51"/>
      <c r="AT186" s="15" t="s">
        <v>235</v>
      </c>
      <c r="AU186" s="15" t="s">
        <v>76</v>
      </c>
    </row>
    <row r="187" spans="2:65" s="1" customFormat="1" ht="16.5" customHeight="1">
      <c r="B187" s="30"/>
      <c r="C187" s="130" t="s">
        <v>1323</v>
      </c>
      <c r="D187" s="130" t="s">
        <v>146</v>
      </c>
      <c r="E187" s="131" t="s">
        <v>1964</v>
      </c>
      <c r="F187" s="132" t="s">
        <v>1965</v>
      </c>
      <c r="G187" s="133" t="s">
        <v>1795</v>
      </c>
      <c r="H187" s="134">
        <v>51</v>
      </c>
      <c r="I187" s="135"/>
      <c r="J187" s="136">
        <f>ROUND(I187*H187,2)</f>
        <v>0</v>
      </c>
      <c r="K187" s="137"/>
      <c r="L187" s="30"/>
      <c r="M187" s="138" t="s">
        <v>19</v>
      </c>
      <c r="N187" s="139" t="s">
        <v>40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150</v>
      </c>
      <c r="AT187" s="142" t="s">
        <v>146</v>
      </c>
      <c r="AU187" s="142" t="s">
        <v>76</v>
      </c>
      <c r="AY187" s="15" t="s">
        <v>144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5" t="s">
        <v>76</v>
      </c>
      <c r="BK187" s="143">
        <f>ROUND(I187*H187,2)</f>
        <v>0</v>
      </c>
      <c r="BL187" s="15" t="s">
        <v>150</v>
      </c>
      <c r="BM187" s="142" t="s">
        <v>1966</v>
      </c>
    </row>
    <row r="188" spans="2:65" s="1" customFormat="1" ht="16.5" customHeight="1">
      <c r="B188" s="30"/>
      <c r="C188" s="130" t="s">
        <v>1327</v>
      </c>
      <c r="D188" s="130" t="s">
        <v>146</v>
      </c>
      <c r="E188" s="131" t="s">
        <v>1967</v>
      </c>
      <c r="F188" s="132" t="s">
        <v>1968</v>
      </c>
      <c r="G188" s="133" t="s">
        <v>1795</v>
      </c>
      <c r="H188" s="134">
        <v>59</v>
      </c>
      <c r="I188" s="135"/>
      <c r="J188" s="136">
        <f>ROUND(I188*H188,2)</f>
        <v>0</v>
      </c>
      <c r="K188" s="137"/>
      <c r="L188" s="30"/>
      <c r="M188" s="138" t="s">
        <v>19</v>
      </c>
      <c r="N188" s="139" t="s">
        <v>40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150</v>
      </c>
      <c r="AT188" s="142" t="s">
        <v>146</v>
      </c>
      <c r="AU188" s="142" t="s">
        <v>76</v>
      </c>
      <c r="AY188" s="15" t="s">
        <v>144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5" t="s">
        <v>76</v>
      </c>
      <c r="BK188" s="143">
        <f>ROUND(I188*H188,2)</f>
        <v>0</v>
      </c>
      <c r="BL188" s="15" t="s">
        <v>150</v>
      </c>
      <c r="BM188" s="142" t="s">
        <v>1969</v>
      </c>
    </row>
    <row r="189" spans="2:65" s="1" customFormat="1" ht="24.15" customHeight="1">
      <c r="B189" s="30"/>
      <c r="C189" s="130" t="s">
        <v>1332</v>
      </c>
      <c r="D189" s="130" t="s">
        <v>146</v>
      </c>
      <c r="E189" s="131" t="s">
        <v>1970</v>
      </c>
      <c r="F189" s="132" t="s">
        <v>1971</v>
      </c>
      <c r="G189" s="133" t="s">
        <v>156</v>
      </c>
      <c r="H189" s="134">
        <v>2</v>
      </c>
      <c r="I189" s="135"/>
      <c r="J189" s="136">
        <f>ROUND(I189*H189,2)</f>
        <v>0</v>
      </c>
      <c r="K189" s="137"/>
      <c r="L189" s="30"/>
      <c r="M189" s="138" t="s">
        <v>19</v>
      </c>
      <c r="N189" s="139" t="s">
        <v>40</v>
      </c>
      <c r="P189" s="140">
        <f>O189*H189</f>
        <v>0</v>
      </c>
      <c r="Q189" s="140">
        <v>5.0000000000000002E-5</v>
      </c>
      <c r="R189" s="140">
        <f>Q189*H189</f>
        <v>1E-4</v>
      </c>
      <c r="S189" s="140">
        <v>0</v>
      </c>
      <c r="T189" s="141">
        <f>S189*H189</f>
        <v>0</v>
      </c>
      <c r="AR189" s="142" t="s">
        <v>225</v>
      </c>
      <c r="AT189" s="142" t="s">
        <v>146</v>
      </c>
      <c r="AU189" s="142" t="s">
        <v>76</v>
      </c>
      <c r="AY189" s="15" t="s">
        <v>144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5" t="s">
        <v>76</v>
      </c>
      <c r="BK189" s="143">
        <f>ROUND(I189*H189,2)</f>
        <v>0</v>
      </c>
      <c r="BL189" s="15" t="s">
        <v>225</v>
      </c>
      <c r="BM189" s="142" t="s">
        <v>1972</v>
      </c>
    </row>
    <row r="190" spans="2:65" s="1" customFormat="1">
      <c r="B190" s="30"/>
      <c r="D190" s="144" t="s">
        <v>152</v>
      </c>
      <c r="F190" s="145" t="s">
        <v>1973</v>
      </c>
      <c r="I190" s="146"/>
      <c r="L190" s="30"/>
      <c r="M190" s="147"/>
      <c r="T190" s="51"/>
      <c r="AT190" s="15" t="s">
        <v>152</v>
      </c>
      <c r="AU190" s="15" t="s">
        <v>76</v>
      </c>
    </row>
    <row r="191" spans="2:65" s="1" customFormat="1" ht="16.5" customHeight="1">
      <c r="B191" s="30"/>
      <c r="C191" s="148" t="s">
        <v>1336</v>
      </c>
      <c r="D191" s="148" t="s">
        <v>164</v>
      </c>
      <c r="E191" s="149" t="s">
        <v>1974</v>
      </c>
      <c r="F191" s="150" t="s">
        <v>1975</v>
      </c>
      <c r="G191" s="151" t="s">
        <v>156</v>
      </c>
      <c r="H191" s="152">
        <v>2</v>
      </c>
      <c r="I191" s="153"/>
      <c r="J191" s="154">
        <f>ROUND(I191*H191,2)</f>
        <v>0</v>
      </c>
      <c r="K191" s="155"/>
      <c r="L191" s="156"/>
      <c r="M191" s="157" t="s">
        <v>19</v>
      </c>
      <c r="N191" s="158" t="s">
        <v>40</v>
      </c>
      <c r="P191" s="140">
        <f>O191*H191</f>
        <v>0</v>
      </c>
      <c r="Q191" s="140">
        <v>2.0999999999999999E-3</v>
      </c>
      <c r="R191" s="140">
        <f>Q191*H191</f>
        <v>4.1999999999999997E-3</v>
      </c>
      <c r="S191" s="140">
        <v>0</v>
      </c>
      <c r="T191" s="141">
        <f>S191*H191</f>
        <v>0</v>
      </c>
      <c r="AR191" s="142" t="s">
        <v>196</v>
      </c>
      <c r="AT191" s="142" t="s">
        <v>164</v>
      </c>
      <c r="AU191" s="142" t="s">
        <v>76</v>
      </c>
      <c r="AY191" s="15" t="s">
        <v>144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5" t="s">
        <v>76</v>
      </c>
      <c r="BK191" s="143">
        <f>ROUND(I191*H191,2)</f>
        <v>0</v>
      </c>
      <c r="BL191" s="15" t="s">
        <v>225</v>
      </c>
      <c r="BM191" s="142" t="s">
        <v>1976</v>
      </c>
    </row>
    <row r="192" spans="2:65" s="11" customFormat="1" ht="25.95" customHeight="1">
      <c r="B192" s="118"/>
      <c r="D192" s="119" t="s">
        <v>68</v>
      </c>
      <c r="E192" s="120" t="s">
        <v>1977</v>
      </c>
      <c r="F192" s="120" t="s">
        <v>1978</v>
      </c>
      <c r="I192" s="121"/>
      <c r="J192" s="122">
        <f>BK192</f>
        <v>0</v>
      </c>
      <c r="L192" s="118"/>
      <c r="M192" s="123"/>
      <c r="P192" s="124">
        <f>SUM(P193:P208)</f>
        <v>0</v>
      </c>
      <c r="R192" s="124">
        <f>SUM(R193:R208)</f>
        <v>1.9984999999999999E-2</v>
      </c>
      <c r="T192" s="125">
        <f>SUM(T193:T208)</f>
        <v>0</v>
      </c>
      <c r="AR192" s="119" t="s">
        <v>76</v>
      </c>
      <c r="AT192" s="126" t="s">
        <v>68</v>
      </c>
      <c r="AU192" s="126" t="s">
        <v>69</v>
      </c>
      <c r="AY192" s="119" t="s">
        <v>144</v>
      </c>
      <c r="BK192" s="127">
        <f>SUM(BK193:BK208)</f>
        <v>0</v>
      </c>
    </row>
    <row r="193" spans="2:65" s="1" customFormat="1" ht="24.15" customHeight="1">
      <c r="B193" s="30"/>
      <c r="C193" s="130" t="s">
        <v>1340</v>
      </c>
      <c r="D193" s="130" t="s">
        <v>146</v>
      </c>
      <c r="E193" s="131" t="s">
        <v>1979</v>
      </c>
      <c r="F193" s="132" t="s">
        <v>1980</v>
      </c>
      <c r="G193" s="133" t="s">
        <v>161</v>
      </c>
      <c r="H193" s="134">
        <v>25</v>
      </c>
      <c r="I193" s="135"/>
      <c r="J193" s="136">
        <f>ROUND(I193*H193,2)</f>
        <v>0</v>
      </c>
      <c r="K193" s="137"/>
      <c r="L193" s="30"/>
      <c r="M193" s="138" t="s">
        <v>19</v>
      </c>
      <c r="N193" s="139" t="s">
        <v>40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225</v>
      </c>
      <c r="AT193" s="142" t="s">
        <v>146</v>
      </c>
      <c r="AU193" s="142" t="s">
        <v>76</v>
      </c>
      <c r="AY193" s="15" t="s">
        <v>144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5" t="s">
        <v>76</v>
      </c>
      <c r="BK193" s="143">
        <f>ROUND(I193*H193,2)</f>
        <v>0</v>
      </c>
      <c r="BL193" s="15" t="s">
        <v>225</v>
      </c>
      <c r="BM193" s="142" t="s">
        <v>1981</v>
      </c>
    </row>
    <row r="194" spans="2:65" s="1" customFormat="1">
      <c r="B194" s="30"/>
      <c r="D194" s="144" t="s">
        <v>152</v>
      </c>
      <c r="F194" s="145" t="s">
        <v>1982</v>
      </c>
      <c r="I194" s="146"/>
      <c r="L194" s="30"/>
      <c r="M194" s="147"/>
      <c r="T194" s="51"/>
      <c r="AT194" s="15" t="s">
        <v>152</v>
      </c>
      <c r="AU194" s="15" t="s">
        <v>76</v>
      </c>
    </row>
    <row r="195" spans="2:65" s="1" customFormat="1" ht="16.5" customHeight="1">
      <c r="B195" s="30"/>
      <c r="C195" s="148" t="s">
        <v>1344</v>
      </c>
      <c r="D195" s="148" t="s">
        <v>164</v>
      </c>
      <c r="E195" s="149" t="s">
        <v>1940</v>
      </c>
      <c r="F195" s="150" t="s">
        <v>1941</v>
      </c>
      <c r="G195" s="151" t="s">
        <v>161</v>
      </c>
      <c r="H195" s="152">
        <v>26.25</v>
      </c>
      <c r="I195" s="153"/>
      <c r="J195" s="154">
        <f>ROUND(I195*H195,2)</f>
        <v>0</v>
      </c>
      <c r="K195" s="155"/>
      <c r="L195" s="156"/>
      <c r="M195" s="157" t="s">
        <v>19</v>
      </c>
      <c r="N195" s="158" t="s">
        <v>40</v>
      </c>
      <c r="P195" s="140">
        <f>O195*H195</f>
        <v>0</v>
      </c>
      <c r="Q195" s="140">
        <v>5.0000000000000001E-4</v>
      </c>
      <c r="R195" s="140">
        <f>Q195*H195</f>
        <v>1.3125E-2</v>
      </c>
      <c r="S195" s="140">
        <v>0</v>
      </c>
      <c r="T195" s="141">
        <f>S195*H195</f>
        <v>0</v>
      </c>
      <c r="AR195" s="142" t="s">
        <v>196</v>
      </c>
      <c r="AT195" s="142" t="s">
        <v>164</v>
      </c>
      <c r="AU195" s="142" t="s">
        <v>76</v>
      </c>
      <c r="AY195" s="15" t="s">
        <v>144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5" t="s">
        <v>76</v>
      </c>
      <c r="BK195" s="143">
        <f>ROUND(I195*H195,2)</f>
        <v>0</v>
      </c>
      <c r="BL195" s="15" t="s">
        <v>225</v>
      </c>
      <c r="BM195" s="142" t="s">
        <v>1983</v>
      </c>
    </row>
    <row r="196" spans="2:65" s="12" customFormat="1">
      <c r="B196" s="159"/>
      <c r="D196" s="160" t="s">
        <v>169</v>
      </c>
      <c r="F196" s="161" t="s">
        <v>1984</v>
      </c>
      <c r="H196" s="162">
        <v>26.25</v>
      </c>
      <c r="I196" s="163"/>
      <c r="L196" s="159"/>
      <c r="M196" s="164"/>
      <c r="T196" s="165"/>
      <c r="AT196" s="166" t="s">
        <v>169</v>
      </c>
      <c r="AU196" s="166" t="s">
        <v>76</v>
      </c>
      <c r="AV196" s="12" t="s">
        <v>78</v>
      </c>
      <c r="AW196" s="12" t="s">
        <v>4</v>
      </c>
      <c r="AX196" s="12" t="s">
        <v>76</v>
      </c>
      <c r="AY196" s="166" t="s">
        <v>144</v>
      </c>
    </row>
    <row r="197" spans="2:65" s="1" customFormat="1" ht="21.75" customHeight="1">
      <c r="B197" s="30"/>
      <c r="C197" s="130" t="s">
        <v>1348</v>
      </c>
      <c r="D197" s="130" t="s">
        <v>146</v>
      </c>
      <c r="E197" s="131" t="s">
        <v>1985</v>
      </c>
      <c r="F197" s="132" t="s">
        <v>1986</v>
      </c>
      <c r="G197" s="133" t="s">
        <v>1795</v>
      </c>
      <c r="H197" s="134">
        <v>25</v>
      </c>
      <c r="I197" s="135"/>
      <c r="J197" s="136">
        <f>ROUND(I197*H197,2)</f>
        <v>0</v>
      </c>
      <c r="K197" s="137"/>
      <c r="L197" s="30"/>
      <c r="M197" s="138" t="s">
        <v>19</v>
      </c>
      <c r="N197" s="139" t="s">
        <v>40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150</v>
      </c>
      <c r="AT197" s="142" t="s">
        <v>146</v>
      </c>
      <c r="AU197" s="142" t="s">
        <v>76</v>
      </c>
      <c r="AY197" s="15" t="s">
        <v>144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76</v>
      </c>
      <c r="BK197" s="143">
        <f>ROUND(I197*H197,2)</f>
        <v>0</v>
      </c>
      <c r="BL197" s="15" t="s">
        <v>150</v>
      </c>
      <c r="BM197" s="142" t="s">
        <v>1987</v>
      </c>
    </row>
    <row r="198" spans="2:65" s="1" customFormat="1" ht="16.5" customHeight="1">
      <c r="B198" s="30"/>
      <c r="C198" s="130" t="s">
        <v>1352</v>
      </c>
      <c r="D198" s="130" t="s">
        <v>146</v>
      </c>
      <c r="E198" s="131" t="s">
        <v>1988</v>
      </c>
      <c r="F198" s="132" t="s">
        <v>1989</v>
      </c>
      <c r="G198" s="133" t="s">
        <v>241</v>
      </c>
      <c r="H198" s="134">
        <v>46</v>
      </c>
      <c r="I198" s="135"/>
      <c r="J198" s="136">
        <f>ROUND(I198*H198,2)</f>
        <v>0</v>
      </c>
      <c r="K198" s="137"/>
      <c r="L198" s="30"/>
      <c r="M198" s="138" t="s">
        <v>19</v>
      </c>
      <c r="N198" s="139" t="s">
        <v>40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150</v>
      </c>
      <c r="AT198" s="142" t="s">
        <v>146</v>
      </c>
      <c r="AU198" s="142" t="s">
        <v>76</v>
      </c>
      <c r="AY198" s="15" t="s">
        <v>144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5" t="s">
        <v>76</v>
      </c>
      <c r="BK198" s="143">
        <f>ROUND(I198*H198,2)</f>
        <v>0</v>
      </c>
      <c r="BL198" s="15" t="s">
        <v>150</v>
      </c>
      <c r="BM198" s="142" t="s">
        <v>1990</v>
      </c>
    </row>
    <row r="199" spans="2:65" s="1" customFormat="1" ht="16.5" customHeight="1">
      <c r="B199" s="30"/>
      <c r="C199" s="130" t="s">
        <v>1356</v>
      </c>
      <c r="D199" s="130" t="s">
        <v>146</v>
      </c>
      <c r="E199" s="131" t="s">
        <v>1991</v>
      </c>
      <c r="F199" s="132" t="s">
        <v>1992</v>
      </c>
      <c r="G199" s="133" t="s">
        <v>241</v>
      </c>
      <c r="H199" s="134">
        <v>46</v>
      </c>
      <c r="I199" s="135"/>
      <c r="J199" s="136">
        <f>ROUND(I199*H199,2)</f>
        <v>0</v>
      </c>
      <c r="K199" s="137"/>
      <c r="L199" s="30"/>
      <c r="M199" s="138" t="s">
        <v>19</v>
      </c>
      <c r="N199" s="139" t="s">
        <v>40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150</v>
      </c>
      <c r="AT199" s="142" t="s">
        <v>146</v>
      </c>
      <c r="AU199" s="142" t="s">
        <v>76</v>
      </c>
      <c r="AY199" s="15" t="s">
        <v>144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5" t="s">
        <v>76</v>
      </c>
      <c r="BK199" s="143">
        <f>ROUND(I199*H199,2)</f>
        <v>0</v>
      </c>
      <c r="BL199" s="15" t="s">
        <v>150</v>
      </c>
      <c r="BM199" s="142" t="s">
        <v>1993</v>
      </c>
    </row>
    <row r="200" spans="2:65" s="1" customFormat="1" ht="16.5" customHeight="1">
      <c r="B200" s="30"/>
      <c r="C200" s="130" t="s">
        <v>1360</v>
      </c>
      <c r="D200" s="130" t="s">
        <v>146</v>
      </c>
      <c r="E200" s="131" t="s">
        <v>1994</v>
      </c>
      <c r="F200" s="132" t="s">
        <v>1995</v>
      </c>
      <c r="G200" s="133" t="s">
        <v>1818</v>
      </c>
      <c r="H200" s="134">
        <v>1.38</v>
      </c>
      <c r="I200" s="135"/>
      <c r="J200" s="136">
        <f>ROUND(I200*H200,2)</f>
        <v>0</v>
      </c>
      <c r="K200" s="137"/>
      <c r="L200" s="30"/>
      <c r="M200" s="138" t="s">
        <v>19</v>
      </c>
      <c r="N200" s="139" t="s">
        <v>40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150</v>
      </c>
      <c r="AT200" s="142" t="s">
        <v>146</v>
      </c>
      <c r="AU200" s="142" t="s">
        <v>76</v>
      </c>
      <c r="AY200" s="15" t="s">
        <v>144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5" t="s">
        <v>76</v>
      </c>
      <c r="BK200" s="143">
        <f>ROUND(I200*H200,2)</f>
        <v>0</v>
      </c>
      <c r="BL200" s="15" t="s">
        <v>150</v>
      </c>
      <c r="BM200" s="142" t="s">
        <v>1996</v>
      </c>
    </row>
    <row r="201" spans="2:65" s="1" customFormat="1" ht="16.5" customHeight="1">
      <c r="B201" s="30"/>
      <c r="C201" s="130" t="s">
        <v>1364</v>
      </c>
      <c r="D201" s="130" t="s">
        <v>146</v>
      </c>
      <c r="E201" s="131" t="s">
        <v>1997</v>
      </c>
      <c r="F201" s="132" t="s">
        <v>1998</v>
      </c>
      <c r="G201" s="133" t="s">
        <v>288</v>
      </c>
      <c r="H201" s="134">
        <v>2.5</v>
      </c>
      <c r="I201" s="135"/>
      <c r="J201" s="136">
        <f>ROUND(I201*H201,2)</f>
        <v>0</v>
      </c>
      <c r="K201" s="137"/>
      <c r="L201" s="30"/>
      <c r="M201" s="138" t="s">
        <v>19</v>
      </c>
      <c r="N201" s="139" t="s">
        <v>40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150</v>
      </c>
      <c r="AT201" s="142" t="s">
        <v>146</v>
      </c>
      <c r="AU201" s="142" t="s">
        <v>76</v>
      </c>
      <c r="AY201" s="15" t="s">
        <v>144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5" t="s">
        <v>76</v>
      </c>
      <c r="BK201" s="143">
        <f>ROUND(I201*H201,2)</f>
        <v>0</v>
      </c>
      <c r="BL201" s="15" t="s">
        <v>150</v>
      </c>
      <c r="BM201" s="142" t="s">
        <v>1999</v>
      </c>
    </row>
    <row r="202" spans="2:65" s="1" customFormat="1" ht="19.2">
      <c r="B202" s="30"/>
      <c r="D202" s="160" t="s">
        <v>235</v>
      </c>
      <c r="F202" s="167" t="s">
        <v>2000</v>
      </c>
      <c r="I202" s="146"/>
      <c r="L202" s="30"/>
      <c r="M202" s="147"/>
      <c r="T202" s="51"/>
      <c r="AT202" s="15" t="s">
        <v>235</v>
      </c>
      <c r="AU202" s="15" t="s">
        <v>76</v>
      </c>
    </row>
    <row r="203" spans="2:65" s="1" customFormat="1" ht="16.5" customHeight="1">
      <c r="B203" s="30"/>
      <c r="C203" s="130" t="s">
        <v>1368</v>
      </c>
      <c r="D203" s="130" t="s">
        <v>146</v>
      </c>
      <c r="E203" s="131" t="s">
        <v>2001</v>
      </c>
      <c r="F203" s="132" t="s">
        <v>2002</v>
      </c>
      <c r="G203" s="133" t="s">
        <v>1759</v>
      </c>
      <c r="H203" s="134">
        <v>1</v>
      </c>
      <c r="I203" s="135"/>
      <c r="J203" s="136">
        <f>ROUND(I203*H203,2)</f>
        <v>0</v>
      </c>
      <c r="K203" s="137"/>
      <c r="L203" s="30"/>
      <c r="M203" s="138" t="s">
        <v>19</v>
      </c>
      <c r="N203" s="139" t="s">
        <v>40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150</v>
      </c>
      <c r="AT203" s="142" t="s">
        <v>146</v>
      </c>
      <c r="AU203" s="142" t="s">
        <v>76</v>
      </c>
      <c r="AY203" s="15" t="s">
        <v>144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5" t="s">
        <v>76</v>
      </c>
      <c r="BK203" s="143">
        <f>ROUND(I203*H203,2)</f>
        <v>0</v>
      </c>
      <c r="BL203" s="15" t="s">
        <v>150</v>
      </c>
      <c r="BM203" s="142" t="s">
        <v>2003</v>
      </c>
    </row>
    <row r="204" spans="2:65" s="1" customFormat="1" ht="16.5" customHeight="1">
      <c r="B204" s="30"/>
      <c r="C204" s="130" t="s">
        <v>1372</v>
      </c>
      <c r="D204" s="130" t="s">
        <v>146</v>
      </c>
      <c r="E204" s="131" t="s">
        <v>2004</v>
      </c>
      <c r="F204" s="132" t="s">
        <v>2005</v>
      </c>
      <c r="G204" s="133" t="s">
        <v>241</v>
      </c>
      <c r="H204" s="134">
        <v>16</v>
      </c>
      <c r="I204" s="135"/>
      <c r="J204" s="136">
        <f>ROUND(I204*H204,2)</f>
        <v>0</v>
      </c>
      <c r="K204" s="137"/>
      <c r="L204" s="30"/>
      <c r="M204" s="138" t="s">
        <v>19</v>
      </c>
      <c r="N204" s="139" t="s">
        <v>40</v>
      </c>
      <c r="P204" s="140">
        <f>O204*H204</f>
        <v>0</v>
      </c>
      <c r="Q204" s="140">
        <v>1.6000000000000001E-4</v>
      </c>
      <c r="R204" s="140">
        <f>Q204*H204</f>
        <v>2.5600000000000002E-3</v>
      </c>
      <c r="S204" s="140">
        <v>0</v>
      </c>
      <c r="T204" s="141">
        <f>S204*H204</f>
        <v>0</v>
      </c>
      <c r="AR204" s="142" t="s">
        <v>150</v>
      </c>
      <c r="AT204" s="142" t="s">
        <v>146</v>
      </c>
      <c r="AU204" s="142" t="s">
        <v>76</v>
      </c>
      <c r="AY204" s="15" t="s">
        <v>144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5" t="s">
        <v>76</v>
      </c>
      <c r="BK204" s="143">
        <f>ROUND(I204*H204,2)</f>
        <v>0</v>
      </c>
      <c r="BL204" s="15" t="s">
        <v>150</v>
      </c>
      <c r="BM204" s="142" t="s">
        <v>2006</v>
      </c>
    </row>
    <row r="205" spans="2:65" s="1" customFormat="1">
      <c r="B205" s="30"/>
      <c r="D205" s="144" t="s">
        <v>152</v>
      </c>
      <c r="F205" s="145" t="s">
        <v>2007</v>
      </c>
      <c r="I205" s="146"/>
      <c r="L205" s="30"/>
      <c r="M205" s="147"/>
      <c r="T205" s="51"/>
      <c r="AT205" s="15" t="s">
        <v>152</v>
      </c>
      <c r="AU205" s="15" t="s">
        <v>76</v>
      </c>
    </row>
    <row r="206" spans="2:65" s="1" customFormat="1" ht="24.15" customHeight="1">
      <c r="B206" s="30"/>
      <c r="C206" s="130" t="s">
        <v>1376</v>
      </c>
      <c r="D206" s="130" t="s">
        <v>146</v>
      </c>
      <c r="E206" s="131" t="s">
        <v>1970</v>
      </c>
      <c r="F206" s="132" t="s">
        <v>1971</v>
      </c>
      <c r="G206" s="133" t="s">
        <v>156</v>
      </c>
      <c r="H206" s="134">
        <v>2</v>
      </c>
      <c r="I206" s="135"/>
      <c r="J206" s="136">
        <f>ROUND(I206*H206,2)</f>
        <v>0</v>
      </c>
      <c r="K206" s="137"/>
      <c r="L206" s="30"/>
      <c r="M206" s="138" t="s">
        <v>19</v>
      </c>
      <c r="N206" s="139" t="s">
        <v>40</v>
      </c>
      <c r="P206" s="140">
        <f>O206*H206</f>
        <v>0</v>
      </c>
      <c r="Q206" s="140">
        <v>5.0000000000000002E-5</v>
      </c>
      <c r="R206" s="140">
        <f>Q206*H206</f>
        <v>1E-4</v>
      </c>
      <c r="S206" s="140">
        <v>0</v>
      </c>
      <c r="T206" s="141">
        <f>S206*H206</f>
        <v>0</v>
      </c>
      <c r="AR206" s="142" t="s">
        <v>225</v>
      </c>
      <c r="AT206" s="142" t="s">
        <v>146</v>
      </c>
      <c r="AU206" s="142" t="s">
        <v>76</v>
      </c>
      <c r="AY206" s="15" t="s">
        <v>144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5" t="s">
        <v>76</v>
      </c>
      <c r="BK206" s="143">
        <f>ROUND(I206*H206,2)</f>
        <v>0</v>
      </c>
      <c r="BL206" s="15" t="s">
        <v>225</v>
      </c>
      <c r="BM206" s="142" t="s">
        <v>2008</v>
      </c>
    </row>
    <row r="207" spans="2:65" s="1" customFormat="1">
      <c r="B207" s="30"/>
      <c r="D207" s="144" t="s">
        <v>152</v>
      </c>
      <c r="F207" s="145" t="s">
        <v>1973</v>
      </c>
      <c r="I207" s="146"/>
      <c r="L207" s="30"/>
      <c r="M207" s="147"/>
      <c r="T207" s="51"/>
      <c r="AT207" s="15" t="s">
        <v>152</v>
      </c>
      <c r="AU207" s="15" t="s">
        <v>76</v>
      </c>
    </row>
    <row r="208" spans="2:65" s="1" customFormat="1" ht="16.5" customHeight="1">
      <c r="B208" s="30"/>
      <c r="C208" s="148" t="s">
        <v>1381</v>
      </c>
      <c r="D208" s="148" t="s">
        <v>164</v>
      </c>
      <c r="E208" s="149" t="s">
        <v>1974</v>
      </c>
      <c r="F208" s="150" t="s">
        <v>1975</v>
      </c>
      <c r="G208" s="151" t="s">
        <v>156</v>
      </c>
      <c r="H208" s="152">
        <v>2</v>
      </c>
      <c r="I208" s="153"/>
      <c r="J208" s="154">
        <f>ROUND(I208*H208,2)</f>
        <v>0</v>
      </c>
      <c r="K208" s="155"/>
      <c r="L208" s="156"/>
      <c r="M208" s="157" t="s">
        <v>19</v>
      </c>
      <c r="N208" s="158" t="s">
        <v>40</v>
      </c>
      <c r="P208" s="140">
        <f>O208*H208</f>
        <v>0</v>
      </c>
      <c r="Q208" s="140">
        <v>2.0999999999999999E-3</v>
      </c>
      <c r="R208" s="140">
        <f>Q208*H208</f>
        <v>4.1999999999999997E-3</v>
      </c>
      <c r="S208" s="140">
        <v>0</v>
      </c>
      <c r="T208" s="141">
        <f>S208*H208</f>
        <v>0</v>
      </c>
      <c r="AR208" s="142" t="s">
        <v>196</v>
      </c>
      <c r="AT208" s="142" t="s">
        <v>164</v>
      </c>
      <c r="AU208" s="142" t="s">
        <v>76</v>
      </c>
      <c r="AY208" s="15" t="s">
        <v>144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5" t="s">
        <v>76</v>
      </c>
      <c r="BK208" s="143">
        <f>ROUND(I208*H208,2)</f>
        <v>0</v>
      </c>
      <c r="BL208" s="15" t="s">
        <v>225</v>
      </c>
      <c r="BM208" s="142" t="s">
        <v>2009</v>
      </c>
    </row>
    <row r="209" spans="2:65" s="11" customFormat="1" ht="25.95" customHeight="1">
      <c r="B209" s="118"/>
      <c r="D209" s="119" t="s">
        <v>68</v>
      </c>
      <c r="E209" s="120" t="s">
        <v>2010</v>
      </c>
      <c r="F209" s="120" t="s">
        <v>2011</v>
      </c>
      <c r="I209" s="121"/>
      <c r="J209" s="122">
        <f>BK209</f>
        <v>0</v>
      </c>
      <c r="L209" s="118"/>
      <c r="M209" s="123"/>
      <c r="P209" s="124">
        <f>SUM(P210:P222)</f>
        <v>0</v>
      </c>
      <c r="R209" s="124">
        <f>SUM(R210:R222)</f>
        <v>0</v>
      </c>
      <c r="T209" s="125">
        <f>SUM(T210:T222)</f>
        <v>0</v>
      </c>
      <c r="AR209" s="119" t="s">
        <v>76</v>
      </c>
      <c r="AT209" s="126" t="s">
        <v>68</v>
      </c>
      <c r="AU209" s="126" t="s">
        <v>69</v>
      </c>
      <c r="AY209" s="119" t="s">
        <v>144</v>
      </c>
      <c r="BK209" s="127">
        <f>SUM(BK210:BK222)</f>
        <v>0</v>
      </c>
    </row>
    <row r="210" spans="2:65" s="1" customFormat="1" ht="16.5" customHeight="1">
      <c r="B210" s="30"/>
      <c r="C210" s="130" t="s">
        <v>1386</v>
      </c>
      <c r="D210" s="130" t="s">
        <v>146</v>
      </c>
      <c r="E210" s="131" t="s">
        <v>2012</v>
      </c>
      <c r="F210" s="132" t="s">
        <v>2013</v>
      </c>
      <c r="G210" s="133" t="s">
        <v>1121</v>
      </c>
      <c r="H210" s="134">
        <v>1</v>
      </c>
      <c r="I210" s="135"/>
      <c r="J210" s="136">
        <f>ROUND(I210*H210,2)</f>
        <v>0</v>
      </c>
      <c r="K210" s="137"/>
      <c r="L210" s="30"/>
      <c r="M210" s="138" t="s">
        <v>19</v>
      </c>
      <c r="N210" s="139" t="s">
        <v>40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150</v>
      </c>
      <c r="AT210" s="142" t="s">
        <v>146</v>
      </c>
      <c r="AU210" s="142" t="s">
        <v>76</v>
      </c>
      <c r="AY210" s="15" t="s">
        <v>144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5" t="s">
        <v>76</v>
      </c>
      <c r="BK210" s="143">
        <f>ROUND(I210*H210,2)</f>
        <v>0</v>
      </c>
      <c r="BL210" s="15" t="s">
        <v>150</v>
      </c>
      <c r="BM210" s="142" t="s">
        <v>912</v>
      </c>
    </row>
    <row r="211" spans="2:65" s="1" customFormat="1" ht="16.5" customHeight="1">
      <c r="B211" s="30"/>
      <c r="C211" s="130" t="s">
        <v>1390</v>
      </c>
      <c r="D211" s="130" t="s">
        <v>146</v>
      </c>
      <c r="E211" s="131" t="s">
        <v>2014</v>
      </c>
      <c r="F211" s="132" t="s">
        <v>2015</v>
      </c>
      <c r="G211" s="133" t="s">
        <v>1121</v>
      </c>
      <c r="H211" s="134">
        <v>1</v>
      </c>
      <c r="I211" s="135"/>
      <c r="J211" s="136">
        <f>ROUND(I211*H211,2)</f>
        <v>0</v>
      </c>
      <c r="K211" s="137"/>
      <c r="L211" s="30"/>
      <c r="M211" s="138" t="s">
        <v>19</v>
      </c>
      <c r="N211" s="139" t="s">
        <v>40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150</v>
      </c>
      <c r="AT211" s="142" t="s">
        <v>146</v>
      </c>
      <c r="AU211" s="142" t="s">
        <v>76</v>
      </c>
      <c r="AY211" s="15" t="s">
        <v>144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5" t="s">
        <v>76</v>
      </c>
      <c r="BK211" s="143">
        <f>ROUND(I211*H211,2)</f>
        <v>0</v>
      </c>
      <c r="BL211" s="15" t="s">
        <v>150</v>
      </c>
      <c r="BM211" s="142" t="s">
        <v>2016</v>
      </c>
    </row>
    <row r="212" spans="2:65" s="1" customFormat="1" ht="163.19999999999999">
      <c r="B212" s="30"/>
      <c r="D212" s="160" t="s">
        <v>235</v>
      </c>
      <c r="F212" s="167" t="s">
        <v>2017</v>
      </c>
      <c r="I212" s="146"/>
      <c r="L212" s="30"/>
      <c r="M212" s="147"/>
      <c r="T212" s="51"/>
      <c r="AT212" s="15" t="s">
        <v>235</v>
      </c>
      <c r="AU212" s="15" t="s">
        <v>76</v>
      </c>
    </row>
    <row r="213" spans="2:65" s="1" customFormat="1" ht="16.5" customHeight="1">
      <c r="B213" s="30"/>
      <c r="C213" s="130" t="s">
        <v>1395</v>
      </c>
      <c r="D213" s="130" t="s">
        <v>146</v>
      </c>
      <c r="E213" s="131" t="s">
        <v>2018</v>
      </c>
      <c r="F213" s="132" t="s">
        <v>2019</v>
      </c>
      <c r="G213" s="133" t="s">
        <v>156</v>
      </c>
      <c r="H213" s="134">
        <v>1</v>
      </c>
      <c r="I213" s="135"/>
      <c r="J213" s="136">
        <f>ROUND(I213*H213,2)</f>
        <v>0</v>
      </c>
      <c r="K213" s="137"/>
      <c r="L213" s="30"/>
      <c r="M213" s="138" t="s">
        <v>19</v>
      </c>
      <c r="N213" s="139" t="s">
        <v>40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150</v>
      </c>
      <c r="AT213" s="142" t="s">
        <v>146</v>
      </c>
      <c r="AU213" s="142" t="s">
        <v>76</v>
      </c>
      <c r="AY213" s="15" t="s">
        <v>144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5" t="s">
        <v>76</v>
      </c>
      <c r="BK213" s="143">
        <f>ROUND(I213*H213,2)</f>
        <v>0</v>
      </c>
      <c r="BL213" s="15" t="s">
        <v>150</v>
      </c>
      <c r="BM213" s="142" t="s">
        <v>2020</v>
      </c>
    </row>
    <row r="214" spans="2:65" s="1" customFormat="1" ht="24.9" customHeight="1">
      <c r="B214" s="30"/>
      <c r="C214" s="130" t="s">
        <v>1399</v>
      </c>
      <c r="D214" s="130" t="s">
        <v>146</v>
      </c>
      <c r="E214" s="131" t="s">
        <v>902</v>
      </c>
      <c r="F214" s="132" t="s">
        <v>2021</v>
      </c>
      <c r="G214" s="133" t="s">
        <v>241</v>
      </c>
      <c r="H214" s="134">
        <v>115</v>
      </c>
      <c r="I214" s="135"/>
      <c r="J214" s="136">
        <f>ROUND(I214*H214,2)</f>
        <v>0</v>
      </c>
      <c r="K214" s="137"/>
      <c r="L214" s="30"/>
      <c r="M214" s="138" t="s">
        <v>19</v>
      </c>
      <c r="N214" s="139" t="s">
        <v>40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150</v>
      </c>
      <c r="AT214" s="142" t="s">
        <v>146</v>
      </c>
      <c r="AU214" s="142" t="s">
        <v>76</v>
      </c>
      <c r="AY214" s="15" t="s">
        <v>144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5" t="s">
        <v>76</v>
      </c>
      <c r="BK214" s="143">
        <f>ROUND(I214*H214,2)</f>
        <v>0</v>
      </c>
      <c r="BL214" s="15" t="s">
        <v>150</v>
      </c>
      <c r="BM214" s="142" t="s">
        <v>2022</v>
      </c>
    </row>
    <row r="215" spans="2:65" s="1" customFormat="1" ht="28.8">
      <c r="B215" s="30"/>
      <c r="D215" s="160" t="s">
        <v>235</v>
      </c>
      <c r="F215" s="167" t="s">
        <v>2023</v>
      </c>
      <c r="I215" s="146"/>
      <c r="L215" s="30"/>
      <c r="M215" s="147"/>
      <c r="T215" s="51"/>
      <c r="AT215" s="15" t="s">
        <v>235</v>
      </c>
      <c r="AU215" s="15" t="s">
        <v>76</v>
      </c>
    </row>
    <row r="216" spans="2:65" s="1" customFormat="1" ht="16.5" customHeight="1">
      <c r="B216" s="30"/>
      <c r="C216" s="130" t="s">
        <v>1403</v>
      </c>
      <c r="D216" s="130" t="s">
        <v>146</v>
      </c>
      <c r="E216" s="131" t="s">
        <v>2024</v>
      </c>
      <c r="F216" s="132" t="s">
        <v>2025</v>
      </c>
      <c r="G216" s="133" t="s">
        <v>156</v>
      </c>
      <c r="H216" s="134">
        <v>2</v>
      </c>
      <c r="I216" s="135"/>
      <c r="J216" s="136">
        <f>ROUND(I216*H216,2)</f>
        <v>0</v>
      </c>
      <c r="K216" s="137"/>
      <c r="L216" s="30"/>
      <c r="M216" s="138" t="s">
        <v>19</v>
      </c>
      <c r="N216" s="139" t="s">
        <v>40</v>
      </c>
      <c r="P216" s="140">
        <f>O216*H216</f>
        <v>0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150</v>
      </c>
      <c r="AT216" s="142" t="s">
        <v>146</v>
      </c>
      <c r="AU216" s="142" t="s">
        <v>76</v>
      </c>
      <c r="AY216" s="15" t="s">
        <v>144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5" t="s">
        <v>76</v>
      </c>
      <c r="BK216" s="143">
        <f>ROUND(I216*H216,2)</f>
        <v>0</v>
      </c>
      <c r="BL216" s="15" t="s">
        <v>150</v>
      </c>
      <c r="BM216" s="142" t="s">
        <v>2026</v>
      </c>
    </row>
    <row r="217" spans="2:65" s="1" customFormat="1" ht="28.8">
      <c r="B217" s="30"/>
      <c r="D217" s="160" t="s">
        <v>235</v>
      </c>
      <c r="F217" s="167" t="s">
        <v>2027</v>
      </c>
      <c r="I217" s="146"/>
      <c r="L217" s="30"/>
      <c r="M217" s="147"/>
      <c r="T217" s="51"/>
      <c r="AT217" s="15" t="s">
        <v>235</v>
      </c>
      <c r="AU217" s="15" t="s">
        <v>76</v>
      </c>
    </row>
    <row r="218" spans="2:65" s="1" customFormat="1" ht="16.5" customHeight="1">
      <c r="B218" s="30"/>
      <c r="C218" s="130" t="s">
        <v>1409</v>
      </c>
      <c r="D218" s="130" t="s">
        <v>146</v>
      </c>
      <c r="E218" s="131" t="s">
        <v>2028</v>
      </c>
      <c r="F218" s="132" t="s">
        <v>2029</v>
      </c>
      <c r="G218" s="133" t="s">
        <v>241</v>
      </c>
      <c r="H218" s="134">
        <v>100</v>
      </c>
      <c r="I218" s="135"/>
      <c r="J218" s="136">
        <f>ROUND(I218*H218,2)</f>
        <v>0</v>
      </c>
      <c r="K218" s="137"/>
      <c r="L218" s="30"/>
      <c r="M218" s="138" t="s">
        <v>19</v>
      </c>
      <c r="N218" s="139" t="s">
        <v>40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150</v>
      </c>
      <c r="AT218" s="142" t="s">
        <v>146</v>
      </c>
      <c r="AU218" s="142" t="s">
        <v>76</v>
      </c>
      <c r="AY218" s="15" t="s">
        <v>144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5" t="s">
        <v>76</v>
      </c>
      <c r="BK218" s="143">
        <f>ROUND(I218*H218,2)</f>
        <v>0</v>
      </c>
      <c r="BL218" s="15" t="s">
        <v>150</v>
      </c>
      <c r="BM218" s="142" t="s">
        <v>2030</v>
      </c>
    </row>
    <row r="219" spans="2:65" s="1" customFormat="1" ht="16.5" customHeight="1">
      <c r="B219" s="30"/>
      <c r="C219" s="130" t="s">
        <v>1414</v>
      </c>
      <c r="D219" s="130" t="s">
        <v>146</v>
      </c>
      <c r="E219" s="131" t="s">
        <v>2031</v>
      </c>
      <c r="F219" s="132" t="s">
        <v>2032</v>
      </c>
      <c r="G219" s="133" t="s">
        <v>156</v>
      </c>
      <c r="H219" s="134">
        <v>4</v>
      </c>
      <c r="I219" s="135"/>
      <c r="J219" s="136">
        <f>ROUND(I219*H219,2)</f>
        <v>0</v>
      </c>
      <c r="K219" s="137"/>
      <c r="L219" s="30"/>
      <c r="M219" s="138" t="s">
        <v>19</v>
      </c>
      <c r="N219" s="139" t="s">
        <v>40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150</v>
      </c>
      <c r="AT219" s="142" t="s">
        <v>146</v>
      </c>
      <c r="AU219" s="142" t="s">
        <v>76</v>
      </c>
      <c r="AY219" s="15" t="s">
        <v>144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5" t="s">
        <v>76</v>
      </c>
      <c r="BK219" s="143">
        <f>ROUND(I219*H219,2)</f>
        <v>0</v>
      </c>
      <c r="BL219" s="15" t="s">
        <v>150</v>
      </c>
      <c r="BM219" s="142" t="s">
        <v>2033</v>
      </c>
    </row>
    <row r="220" spans="2:65" s="1" customFormat="1" ht="16.5" customHeight="1">
      <c r="B220" s="30"/>
      <c r="C220" s="130" t="s">
        <v>1419</v>
      </c>
      <c r="D220" s="130" t="s">
        <v>146</v>
      </c>
      <c r="E220" s="131" t="s">
        <v>2034</v>
      </c>
      <c r="F220" s="132" t="s">
        <v>2035</v>
      </c>
      <c r="G220" s="133" t="s">
        <v>156</v>
      </c>
      <c r="H220" s="134">
        <v>4</v>
      </c>
      <c r="I220" s="135"/>
      <c r="J220" s="136">
        <f>ROUND(I220*H220,2)</f>
        <v>0</v>
      </c>
      <c r="K220" s="137"/>
      <c r="L220" s="30"/>
      <c r="M220" s="138" t="s">
        <v>19</v>
      </c>
      <c r="N220" s="139" t="s">
        <v>40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150</v>
      </c>
      <c r="AT220" s="142" t="s">
        <v>146</v>
      </c>
      <c r="AU220" s="142" t="s">
        <v>76</v>
      </c>
      <c r="AY220" s="15" t="s">
        <v>144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5" t="s">
        <v>76</v>
      </c>
      <c r="BK220" s="143">
        <f>ROUND(I220*H220,2)</f>
        <v>0</v>
      </c>
      <c r="BL220" s="15" t="s">
        <v>150</v>
      </c>
      <c r="BM220" s="142" t="s">
        <v>2036</v>
      </c>
    </row>
    <row r="221" spans="2:65" s="1" customFormat="1" ht="16.5" customHeight="1">
      <c r="B221" s="30"/>
      <c r="C221" s="130" t="s">
        <v>1424</v>
      </c>
      <c r="D221" s="130" t="s">
        <v>146</v>
      </c>
      <c r="E221" s="131" t="s">
        <v>2037</v>
      </c>
      <c r="F221" s="132" t="s">
        <v>2038</v>
      </c>
      <c r="G221" s="133" t="s">
        <v>156</v>
      </c>
      <c r="H221" s="134">
        <v>1</v>
      </c>
      <c r="I221" s="135"/>
      <c r="J221" s="136">
        <f>ROUND(I221*H221,2)</f>
        <v>0</v>
      </c>
      <c r="K221" s="137"/>
      <c r="L221" s="30"/>
      <c r="M221" s="138" t="s">
        <v>19</v>
      </c>
      <c r="N221" s="139" t="s">
        <v>40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150</v>
      </c>
      <c r="AT221" s="142" t="s">
        <v>146</v>
      </c>
      <c r="AU221" s="142" t="s">
        <v>76</v>
      </c>
      <c r="AY221" s="15" t="s">
        <v>144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5" t="s">
        <v>76</v>
      </c>
      <c r="BK221" s="143">
        <f>ROUND(I221*H221,2)</f>
        <v>0</v>
      </c>
      <c r="BL221" s="15" t="s">
        <v>150</v>
      </c>
      <c r="BM221" s="142" t="s">
        <v>2039</v>
      </c>
    </row>
    <row r="222" spans="2:65" s="1" customFormat="1" ht="28.8">
      <c r="B222" s="30"/>
      <c r="D222" s="160" t="s">
        <v>235</v>
      </c>
      <c r="F222" s="167" t="s">
        <v>2040</v>
      </c>
      <c r="I222" s="146"/>
      <c r="L222" s="30"/>
      <c r="M222" s="147"/>
      <c r="T222" s="51"/>
      <c r="AT222" s="15" t="s">
        <v>235</v>
      </c>
      <c r="AU222" s="15" t="s">
        <v>76</v>
      </c>
    </row>
    <row r="223" spans="2:65" s="11" customFormat="1" ht="25.95" customHeight="1">
      <c r="B223" s="118"/>
      <c r="D223" s="119" t="s">
        <v>68</v>
      </c>
      <c r="E223" s="120" t="s">
        <v>2041</v>
      </c>
      <c r="F223" s="120" t="s">
        <v>2042</v>
      </c>
      <c r="I223" s="121"/>
      <c r="J223" s="122">
        <f>BK223</f>
        <v>0</v>
      </c>
      <c r="L223" s="118"/>
      <c r="M223" s="123"/>
      <c r="P223" s="124">
        <f>P224</f>
        <v>0</v>
      </c>
      <c r="R223" s="124">
        <f>R224</f>
        <v>0</v>
      </c>
      <c r="T223" s="125">
        <f>T224</f>
        <v>0</v>
      </c>
      <c r="AR223" s="119" t="s">
        <v>76</v>
      </c>
      <c r="AT223" s="126" t="s">
        <v>68</v>
      </c>
      <c r="AU223" s="126" t="s">
        <v>69</v>
      </c>
      <c r="AY223" s="119" t="s">
        <v>144</v>
      </c>
      <c r="BK223" s="127">
        <f>BK224</f>
        <v>0</v>
      </c>
    </row>
    <row r="224" spans="2:65" s="1" customFormat="1" ht="16.5" customHeight="1">
      <c r="B224" s="30"/>
      <c r="C224" s="130" t="s">
        <v>1429</v>
      </c>
      <c r="D224" s="130" t="s">
        <v>146</v>
      </c>
      <c r="E224" s="131" t="s">
        <v>2043</v>
      </c>
      <c r="F224" s="132" t="s">
        <v>2044</v>
      </c>
      <c r="G224" s="133" t="s">
        <v>241</v>
      </c>
      <c r="H224" s="134">
        <v>15.5</v>
      </c>
      <c r="I224" s="135"/>
      <c r="J224" s="136">
        <f>ROUND(I224*H224,2)</f>
        <v>0</v>
      </c>
      <c r="K224" s="137"/>
      <c r="L224" s="30"/>
      <c r="M224" s="138" t="s">
        <v>19</v>
      </c>
      <c r="N224" s="139" t="s">
        <v>40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150</v>
      </c>
      <c r="AT224" s="142" t="s">
        <v>146</v>
      </c>
      <c r="AU224" s="142" t="s">
        <v>76</v>
      </c>
      <c r="AY224" s="15" t="s">
        <v>144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5" t="s">
        <v>76</v>
      </c>
      <c r="BK224" s="143">
        <f>ROUND(I224*H224,2)</f>
        <v>0</v>
      </c>
      <c r="BL224" s="15" t="s">
        <v>150</v>
      </c>
      <c r="BM224" s="142" t="s">
        <v>2045</v>
      </c>
    </row>
    <row r="225" spans="2:65" s="11" customFormat="1" ht="25.95" customHeight="1">
      <c r="B225" s="118"/>
      <c r="D225" s="119" t="s">
        <v>68</v>
      </c>
      <c r="E225" s="120" t="s">
        <v>2046</v>
      </c>
      <c r="F225" s="120" t="s">
        <v>2047</v>
      </c>
      <c r="I225" s="121"/>
      <c r="J225" s="122">
        <f>BK225</f>
        <v>0</v>
      </c>
      <c r="L225" s="118"/>
      <c r="M225" s="123"/>
      <c r="P225" s="124">
        <f>SUM(P226:P246)</f>
        <v>0</v>
      </c>
      <c r="R225" s="124">
        <f>SUM(R226:R246)</f>
        <v>2.8815220000000004</v>
      </c>
      <c r="T225" s="125">
        <f>SUM(T226:T246)</f>
        <v>0</v>
      </c>
      <c r="AR225" s="119" t="s">
        <v>76</v>
      </c>
      <c r="AT225" s="126" t="s">
        <v>68</v>
      </c>
      <c r="AU225" s="126" t="s">
        <v>69</v>
      </c>
      <c r="AY225" s="119" t="s">
        <v>144</v>
      </c>
      <c r="BK225" s="127">
        <f>SUM(BK226:BK246)</f>
        <v>0</v>
      </c>
    </row>
    <row r="226" spans="2:65" s="1" customFormat="1" ht="16.5" customHeight="1">
      <c r="B226" s="30"/>
      <c r="C226" s="130" t="s">
        <v>1434</v>
      </c>
      <c r="D226" s="130" t="s">
        <v>146</v>
      </c>
      <c r="E226" s="131" t="s">
        <v>667</v>
      </c>
      <c r="F226" s="132" t="s">
        <v>2048</v>
      </c>
      <c r="G226" s="133" t="s">
        <v>1795</v>
      </c>
      <c r="H226" s="134">
        <v>430</v>
      </c>
      <c r="I226" s="135"/>
      <c r="J226" s="136">
        <f>ROUND(I226*H226,2)</f>
        <v>0</v>
      </c>
      <c r="K226" s="137"/>
      <c r="L226" s="30"/>
      <c r="M226" s="138" t="s">
        <v>19</v>
      </c>
      <c r="N226" s="139" t="s">
        <v>40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150</v>
      </c>
      <c r="AT226" s="142" t="s">
        <v>146</v>
      </c>
      <c r="AU226" s="142" t="s">
        <v>76</v>
      </c>
      <c r="AY226" s="15" t="s">
        <v>144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5" t="s">
        <v>76</v>
      </c>
      <c r="BK226" s="143">
        <f>ROUND(I226*H226,2)</f>
        <v>0</v>
      </c>
      <c r="BL226" s="15" t="s">
        <v>150</v>
      </c>
      <c r="BM226" s="142" t="s">
        <v>2049</v>
      </c>
    </row>
    <row r="227" spans="2:65" s="1" customFormat="1" ht="16.5" customHeight="1">
      <c r="B227" s="30"/>
      <c r="C227" s="130" t="s">
        <v>1439</v>
      </c>
      <c r="D227" s="130" t="s">
        <v>146</v>
      </c>
      <c r="E227" s="131" t="s">
        <v>2050</v>
      </c>
      <c r="F227" s="132" t="s">
        <v>2051</v>
      </c>
      <c r="G227" s="133" t="s">
        <v>161</v>
      </c>
      <c r="H227" s="134">
        <v>494.5</v>
      </c>
      <c r="I227" s="135"/>
      <c r="J227" s="136">
        <f>ROUND(I227*H227,2)</f>
        <v>0</v>
      </c>
      <c r="K227" s="137"/>
      <c r="L227" s="30"/>
      <c r="M227" s="138" t="s">
        <v>19</v>
      </c>
      <c r="N227" s="139" t="s">
        <v>40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150</v>
      </c>
      <c r="AT227" s="142" t="s">
        <v>146</v>
      </c>
      <c r="AU227" s="142" t="s">
        <v>76</v>
      </c>
      <c r="AY227" s="15" t="s">
        <v>144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5" t="s">
        <v>76</v>
      </c>
      <c r="BK227" s="143">
        <f>ROUND(I227*H227,2)</f>
        <v>0</v>
      </c>
      <c r="BL227" s="15" t="s">
        <v>150</v>
      </c>
      <c r="BM227" s="142" t="s">
        <v>2052</v>
      </c>
    </row>
    <row r="228" spans="2:65" s="12" customFormat="1">
      <c r="B228" s="159"/>
      <c r="D228" s="160" t="s">
        <v>169</v>
      </c>
      <c r="E228" s="166" t="s">
        <v>19</v>
      </c>
      <c r="F228" s="161" t="s">
        <v>2053</v>
      </c>
      <c r="H228" s="162">
        <v>430</v>
      </c>
      <c r="I228" s="163"/>
      <c r="L228" s="159"/>
      <c r="M228" s="164"/>
      <c r="T228" s="165"/>
      <c r="AT228" s="166" t="s">
        <v>169</v>
      </c>
      <c r="AU228" s="166" t="s">
        <v>76</v>
      </c>
      <c r="AV228" s="12" t="s">
        <v>78</v>
      </c>
      <c r="AW228" s="12" t="s">
        <v>31</v>
      </c>
      <c r="AX228" s="12" t="s">
        <v>76</v>
      </c>
      <c r="AY228" s="166" t="s">
        <v>144</v>
      </c>
    </row>
    <row r="229" spans="2:65" s="12" customFormat="1">
      <c r="B229" s="159"/>
      <c r="D229" s="160" t="s">
        <v>169</v>
      </c>
      <c r="F229" s="161" t="s">
        <v>2054</v>
      </c>
      <c r="H229" s="162">
        <v>494.5</v>
      </c>
      <c r="I229" s="163"/>
      <c r="L229" s="159"/>
      <c r="M229" s="164"/>
      <c r="T229" s="165"/>
      <c r="AT229" s="166" t="s">
        <v>169</v>
      </c>
      <c r="AU229" s="166" t="s">
        <v>76</v>
      </c>
      <c r="AV229" s="12" t="s">
        <v>78</v>
      </c>
      <c r="AW229" s="12" t="s">
        <v>4</v>
      </c>
      <c r="AX229" s="12" t="s">
        <v>76</v>
      </c>
      <c r="AY229" s="166" t="s">
        <v>144</v>
      </c>
    </row>
    <row r="230" spans="2:65" s="1" customFormat="1" ht="24.15" customHeight="1">
      <c r="B230" s="30"/>
      <c r="C230" s="130" t="s">
        <v>1444</v>
      </c>
      <c r="D230" s="130" t="s">
        <v>146</v>
      </c>
      <c r="E230" s="131" t="s">
        <v>2055</v>
      </c>
      <c r="F230" s="132" t="s">
        <v>2056</v>
      </c>
      <c r="G230" s="133" t="s">
        <v>161</v>
      </c>
      <c r="H230" s="134">
        <v>430</v>
      </c>
      <c r="I230" s="135"/>
      <c r="J230" s="136">
        <f>ROUND(I230*H230,2)</f>
        <v>0</v>
      </c>
      <c r="K230" s="137"/>
      <c r="L230" s="30"/>
      <c r="M230" s="138" t="s">
        <v>19</v>
      </c>
      <c r="N230" s="139" t="s">
        <v>40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150</v>
      </c>
      <c r="AT230" s="142" t="s">
        <v>146</v>
      </c>
      <c r="AU230" s="142" t="s">
        <v>76</v>
      </c>
      <c r="AY230" s="15" t="s">
        <v>144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5" t="s">
        <v>76</v>
      </c>
      <c r="BK230" s="143">
        <f>ROUND(I230*H230,2)</f>
        <v>0</v>
      </c>
      <c r="BL230" s="15" t="s">
        <v>150</v>
      </c>
      <c r="BM230" s="142" t="s">
        <v>2057</v>
      </c>
    </row>
    <row r="231" spans="2:65" s="1" customFormat="1">
      <c r="B231" s="30"/>
      <c r="D231" s="144" t="s">
        <v>152</v>
      </c>
      <c r="F231" s="145" t="s">
        <v>2058</v>
      </c>
      <c r="I231" s="146"/>
      <c r="L231" s="30"/>
      <c r="M231" s="147"/>
      <c r="T231" s="51"/>
      <c r="AT231" s="15" t="s">
        <v>152</v>
      </c>
      <c r="AU231" s="15" t="s">
        <v>76</v>
      </c>
    </row>
    <row r="232" spans="2:65" s="1" customFormat="1" ht="24.15" customHeight="1">
      <c r="B232" s="30"/>
      <c r="C232" s="130" t="s">
        <v>1449</v>
      </c>
      <c r="D232" s="130" t="s">
        <v>146</v>
      </c>
      <c r="E232" s="131" t="s">
        <v>2059</v>
      </c>
      <c r="F232" s="132" t="s">
        <v>2060</v>
      </c>
      <c r="G232" s="133" t="s">
        <v>161</v>
      </c>
      <c r="H232" s="134">
        <v>430</v>
      </c>
      <c r="I232" s="135"/>
      <c r="J232" s="136">
        <f>ROUND(I232*H232,2)</f>
        <v>0</v>
      </c>
      <c r="K232" s="137"/>
      <c r="L232" s="30"/>
      <c r="M232" s="138" t="s">
        <v>19</v>
      </c>
      <c r="N232" s="139" t="s">
        <v>40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150</v>
      </c>
      <c r="AT232" s="142" t="s">
        <v>146</v>
      </c>
      <c r="AU232" s="142" t="s">
        <v>76</v>
      </c>
      <c r="AY232" s="15" t="s">
        <v>144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5" t="s">
        <v>76</v>
      </c>
      <c r="BK232" s="143">
        <f>ROUND(I232*H232,2)</f>
        <v>0</v>
      </c>
      <c r="BL232" s="15" t="s">
        <v>150</v>
      </c>
      <c r="BM232" s="142" t="s">
        <v>2061</v>
      </c>
    </row>
    <row r="233" spans="2:65" s="1" customFormat="1">
      <c r="B233" s="30"/>
      <c r="D233" s="144" t="s">
        <v>152</v>
      </c>
      <c r="F233" s="145" t="s">
        <v>2062</v>
      </c>
      <c r="I233" s="146"/>
      <c r="L233" s="30"/>
      <c r="M233" s="147"/>
      <c r="T233" s="51"/>
      <c r="AT233" s="15" t="s">
        <v>152</v>
      </c>
      <c r="AU233" s="15" t="s">
        <v>76</v>
      </c>
    </row>
    <row r="234" spans="2:65" s="1" customFormat="1" ht="16.5" customHeight="1">
      <c r="B234" s="30"/>
      <c r="C234" s="130" t="s">
        <v>1454</v>
      </c>
      <c r="D234" s="130" t="s">
        <v>146</v>
      </c>
      <c r="E234" s="131" t="s">
        <v>2063</v>
      </c>
      <c r="F234" s="132" t="s">
        <v>2064</v>
      </c>
      <c r="G234" s="133" t="s">
        <v>161</v>
      </c>
      <c r="H234" s="134">
        <v>430</v>
      </c>
      <c r="I234" s="135"/>
      <c r="J234" s="136">
        <f>ROUND(I234*H234,2)</f>
        <v>0</v>
      </c>
      <c r="K234" s="137"/>
      <c r="L234" s="30"/>
      <c r="M234" s="138" t="s">
        <v>19</v>
      </c>
      <c r="N234" s="139" t="s">
        <v>40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150</v>
      </c>
      <c r="AT234" s="142" t="s">
        <v>146</v>
      </c>
      <c r="AU234" s="142" t="s">
        <v>76</v>
      </c>
      <c r="AY234" s="15" t="s">
        <v>144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5" t="s">
        <v>76</v>
      </c>
      <c r="BK234" s="143">
        <f>ROUND(I234*H234,2)</f>
        <v>0</v>
      </c>
      <c r="BL234" s="15" t="s">
        <v>150</v>
      </c>
      <c r="BM234" s="142" t="s">
        <v>2065</v>
      </c>
    </row>
    <row r="235" spans="2:65" s="1" customFormat="1" ht="16.5" customHeight="1">
      <c r="B235" s="30"/>
      <c r="C235" s="130" t="s">
        <v>1459</v>
      </c>
      <c r="D235" s="130" t="s">
        <v>146</v>
      </c>
      <c r="E235" s="131" t="s">
        <v>2066</v>
      </c>
      <c r="F235" s="132" t="s">
        <v>2067</v>
      </c>
      <c r="G235" s="133" t="s">
        <v>288</v>
      </c>
      <c r="H235" s="134">
        <v>261.39999999999998</v>
      </c>
      <c r="I235" s="135"/>
      <c r="J235" s="136">
        <f>ROUND(I235*H235,2)</f>
        <v>0</v>
      </c>
      <c r="K235" s="137"/>
      <c r="L235" s="30"/>
      <c r="M235" s="138" t="s">
        <v>19</v>
      </c>
      <c r="N235" s="139" t="s">
        <v>40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150</v>
      </c>
      <c r="AT235" s="142" t="s">
        <v>146</v>
      </c>
      <c r="AU235" s="142" t="s">
        <v>76</v>
      </c>
      <c r="AY235" s="15" t="s">
        <v>144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5" t="s">
        <v>76</v>
      </c>
      <c r="BK235" s="143">
        <f>ROUND(I235*H235,2)</f>
        <v>0</v>
      </c>
      <c r="BL235" s="15" t="s">
        <v>150</v>
      </c>
      <c r="BM235" s="142" t="s">
        <v>2068</v>
      </c>
    </row>
    <row r="236" spans="2:65" s="1" customFormat="1" ht="16.5" customHeight="1">
      <c r="B236" s="30"/>
      <c r="C236" s="130" t="s">
        <v>1463</v>
      </c>
      <c r="D236" s="130" t="s">
        <v>146</v>
      </c>
      <c r="E236" s="131" t="s">
        <v>2069</v>
      </c>
      <c r="F236" s="132" t="s">
        <v>2070</v>
      </c>
      <c r="G236" s="133" t="s">
        <v>2071</v>
      </c>
      <c r="H236" s="134">
        <v>430</v>
      </c>
      <c r="I236" s="135"/>
      <c r="J236" s="136">
        <f>ROUND(I236*H236,2)</f>
        <v>0</v>
      </c>
      <c r="K236" s="137"/>
      <c r="L236" s="30"/>
      <c r="M236" s="138" t="s">
        <v>19</v>
      </c>
      <c r="N236" s="139" t="s">
        <v>40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150</v>
      </c>
      <c r="AT236" s="142" t="s">
        <v>146</v>
      </c>
      <c r="AU236" s="142" t="s">
        <v>76</v>
      </c>
      <c r="AY236" s="15" t="s">
        <v>144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5" t="s">
        <v>76</v>
      </c>
      <c r="BK236" s="143">
        <f>ROUND(I236*H236,2)</f>
        <v>0</v>
      </c>
      <c r="BL236" s="15" t="s">
        <v>150</v>
      </c>
      <c r="BM236" s="142" t="s">
        <v>2072</v>
      </c>
    </row>
    <row r="237" spans="2:65" s="1" customFormat="1" ht="16.5" customHeight="1">
      <c r="B237" s="30"/>
      <c r="C237" s="130" t="s">
        <v>1468</v>
      </c>
      <c r="D237" s="130" t="s">
        <v>146</v>
      </c>
      <c r="E237" s="131" t="s">
        <v>2073</v>
      </c>
      <c r="F237" s="132" t="s">
        <v>2074</v>
      </c>
      <c r="G237" s="133" t="s">
        <v>2071</v>
      </c>
      <c r="H237" s="134">
        <v>430</v>
      </c>
      <c r="I237" s="135"/>
      <c r="J237" s="136">
        <f>ROUND(I237*H237,2)</f>
        <v>0</v>
      </c>
      <c r="K237" s="137"/>
      <c r="L237" s="30"/>
      <c r="M237" s="138" t="s">
        <v>19</v>
      </c>
      <c r="N237" s="139" t="s">
        <v>40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150</v>
      </c>
      <c r="AT237" s="142" t="s">
        <v>146</v>
      </c>
      <c r="AU237" s="142" t="s">
        <v>76</v>
      </c>
      <c r="AY237" s="15" t="s">
        <v>144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5" t="s">
        <v>76</v>
      </c>
      <c r="BK237" s="143">
        <f>ROUND(I237*H237,2)</f>
        <v>0</v>
      </c>
      <c r="BL237" s="15" t="s">
        <v>150</v>
      </c>
      <c r="BM237" s="142" t="s">
        <v>2075</v>
      </c>
    </row>
    <row r="238" spans="2:65" s="1" customFormat="1" ht="24.15" customHeight="1">
      <c r="B238" s="30"/>
      <c r="C238" s="130" t="s">
        <v>1472</v>
      </c>
      <c r="D238" s="130" t="s">
        <v>146</v>
      </c>
      <c r="E238" s="131" t="s">
        <v>2076</v>
      </c>
      <c r="F238" s="132" t="s">
        <v>2077</v>
      </c>
      <c r="G238" s="133" t="s">
        <v>241</v>
      </c>
      <c r="H238" s="134">
        <v>7</v>
      </c>
      <c r="I238" s="135"/>
      <c r="J238" s="136">
        <f>ROUND(I238*H238,2)</f>
        <v>0</v>
      </c>
      <c r="K238" s="137"/>
      <c r="L238" s="30"/>
      <c r="M238" s="138" t="s">
        <v>19</v>
      </c>
      <c r="N238" s="139" t="s">
        <v>40</v>
      </c>
      <c r="P238" s="140">
        <f>O238*H238</f>
        <v>0</v>
      </c>
      <c r="Q238" s="140">
        <v>0.2195</v>
      </c>
      <c r="R238" s="140">
        <f>Q238*H238</f>
        <v>1.5365</v>
      </c>
      <c r="S238" s="140">
        <v>0</v>
      </c>
      <c r="T238" s="141">
        <f>S238*H238</f>
        <v>0</v>
      </c>
      <c r="AR238" s="142" t="s">
        <v>150</v>
      </c>
      <c r="AT238" s="142" t="s">
        <v>146</v>
      </c>
      <c r="AU238" s="142" t="s">
        <v>76</v>
      </c>
      <c r="AY238" s="15" t="s">
        <v>144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5" t="s">
        <v>76</v>
      </c>
      <c r="BK238" s="143">
        <f>ROUND(I238*H238,2)</f>
        <v>0</v>
      </c>
      <c r="BL238" s="15" t="s">
        <v>150</v>
      </c>
      <c r="BM238" s="142" t="s">
        <v>2078</v>
      </c>
    </row>
    <row r="239" spans="2:65" s="1" customFormat="1">
      <c r="B239" s="30"/>
      <c r="D239" s="144" t="s">
        <v>152</v>
      </c>
      <c r="F239" s="145" t="s">
        <v>2079</v>
      </c>
      <c r="I239" s="146"/>
      <c r="L239" s="30"/>
      <c r="M239" s="147"/>
      <c r="T239" s="51"/>
      <c r="AT239" s="15" t="s">
        <v>152</v>
      </c>
      <c r="AU239" s="15" t="s">
        <v>76</v>
      </c>
    </row>
    <row r="240" spans="2:65" s="12" customFormat="1">
      <c r="B240" s="159"/>
      <c r="D240" s="160" t="s">
        <v>169</v>
      </c>
      <c r="E240" s="166" t="s">
        <v>19</v>
      </c>
      <c r="F240" s="161" t="s">
        <v>181</v>
      </c>
      <c r="H240" s="162">
        <v>7</v>
      </c>
      <c r="I240" s="163"/>
      <c r="L240" s="159"/>
      <c r="M240" s="164"/>
      <c r="T240" s="165"/>
      <c r="AT240" s="166" t="s">
        <v>169</v>
      </c>
      <c r="AU240" s="166" t="s">
        <v>76</v>
      </c>
      <c r="AV240" s="12" t="s">
        <v>78</v>
      </c>
      <c r="AW240" s="12" t="s">
        <v>31</v>
      </c>
      <c r="AX240" s="12" t="s">
        <v>76</v>
      </c>
      <c r="AY240" s="166" t="s">
        <v>144</v>
      </c>
    </row>
    <row r="241" spans="2:65" s="1" customFormat="1" ht="16.5" customHeight="1">
      <c r="B241" s="30"/>
      <c r="C241" s="148" t="s">
        <v>1474</v>
      </c>
      <c r="D241" s="148" t="s">
        <v>164</v>
      </c>
      <c r="E241" s="149" t="s">
        <v>2080</v>
      </c>
      <c r="F241" s="150" t="s">
        <v>2081</v>
      </c>
      <c r="G241" s="151" t="s">
        <v>241</v>
      </c>
      <c r="H241" s="152">
        <v>7.14</v>
      </c>
      <c r="I241" s="153"/>
      <c r="J241" s="154">
        <f>ROUND(I241*H241,2)</f>
        <v>0</v>
      </c>
      <c r="K241" s="155"/>
      <c r="L241" s="156"/>
      <c r="M241" s="157" t="s">
        <v>19</v>
      </c>
      <c r="N241" s="158" t="s">
        <v>40</v>
      </c>
      <c r="P241" s="140">
        <f>O241*H241</f>
        <v>0</v>
      </c>
      <c r="Q241" s="140">
        <v>4.8300000000000003E-2</v>
      </c>
      <c r="R241" s="140">
        <f>Q241*H241</f>
        <v>0.344862</v>
      </c>
      <c r="S241" s="140">
        <v>0</v>
      </c>
      <c r="T241" s="141">
        <f>S241*H241</f>
        <v>0</v>
      </c>
      <c r="AR241" s="142" t="s">
        <v>167</v>
      </c>
      <c r="AT241" s="142" t="s">
        <v>164</v>
      </c>
      <c r="AU241" s="142" t="s">
        <v>76</v>
      </c>
      <c r="AY241" s="15" t="s">
        <v>144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5" t="s">
        <v>76</v>
      </c>
      <c r="BK241" s="143">
        <f>ROUND(I241*H241,2)</f>
        <v>0</v>
      </c>
      <c r="BL241" s="15" t="s">
        <v>150</v>
      </c>
      <c r="BM241" s="142" t="s">
        <v>2082</v>
      </c>
    </row>
    <row r="242" spans="2:65" s="12" customFormat="1">
      <c r="B242" s="159"/>
      <c r="D242" s="160" t="s">
        <v>169</v>
      </c>
      <c r="F242" s="161" t="s">
        <v>2083</v>
      </c>
      <c r="H242" s="162">
        <v>7.14</v>
      </c>
      <c r="I242" s="163"/>
      <c r="L242" s="159"/>
      <c r="M242" s="164"/>
      <c r="T242" s="165"/>
      <c r="AT242" s="166" t="s">
        <v>169</v>
      </c>
      <c r="AU242" s="166" t="s">
        <v>76</v>
      </c>
      <c r="AV242" s="12" t="s">
        <v>78</v>
      </c>
      <c r="AW242" s="12" t="s">
        <v>4</v>
      </c>
      <c r="AX242" s="12" t="s">
        <v>76</v>
      </c>
      <c r="AY242" s="166" t="s">
        <v>144</v>
      </c>
    </row>
    <row r="243" spans="2:65" s="1" customFormat="1" ht="33" customHeight="1">
      <c r="B243" s="30"/>
      <c r="C243" s="130" t="s">
        <v>1480</v>
      </c>
      <c r="D243" s="130" t="s">
        <v>146</v>
      </c>
      <c r="E243" s="131" t="s">
        <v>2084</v>
      </c>
      <c r="F243" s="132" t="s">
        <v>2085</v>
      </c>
      <c r="G243" s="133" t="s">
        <v>241</v>
      </c>
      <c r="H243" s="134">
        <v>7</v>
      </c>
      <c r="I243" s="135"/>
      <c r="J243" s="136">
        <f>ROUND(I243*H243,2)</f>
        <v>0</v>
      </c>
      <c r="K243" s="137"/>
      <c r="L243" s="30"/>
      <c r="M243" s="138" t="s">
        <v>19</v>
      </c>
      <c r="N243" s="139" t="s">
        <v>40</v>
      </c>
      <c r="P243" s="140">
        <f>O243*H243</f>
        <v>0</v>
      </c>
      <c r="Q243" s="140">
        <v>8.5760000000000003E-2</v>
      </c>
      <c r="R243" s="140">
        <f>Q243*H243</f>
        <v>0.60031999999999996</v>
      </c>
      <c r="S243" s="140">
        <v>0</v>
      </c>
      <c r="T243" s="141">
        <f>S243*H243</f>
        <v>0</v>
      </c>
      <c r="AR243" s="142" t="s">
        <v>150</v>
      </c>
      <c r="AT243" s="142" t="s">
        <v>146</v>
      </c>
      <c r="AU243" s="142" t="s">
        <v>76</v>
      </c>
      <c r="AY243" s="15" t="s">
        <v>144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5" t="s">
        <v>76</v>
      </c>
      <c r="BK243" s="143">
        <f>ROUND(I243*H243,2)</f>
        <v>0</v>
      </c>
      <c r="BL243" s="15" t="s">
        <v>150</v>
      </c>
      <c r="BM243" s="142" t="s">
        <v>2086</v>
      </c>
    </row>
    <row r="244" spans="2:65" s="1" customFormat="1">
      <c r="B244" s="30"/>
      <c r="D244" s="144" t="s">
        <v>152</v>
      </c>
      <c r="F244" s="145" t="s">
        <v>2087</v>
      </c>
      <c r="I244" s="146"/>
      <c r="L244" s="30"/>
      <c r="M244" s="147"/>
      <c r="T244" s="51"/>
      <c r="AT244" s="15" t="s">
        <v>152</v>
      </c>
      <c r="AU244" s="15" t="s">
        <v>76</v>
      </c>
    </row>
    <row r="245" spans="2:65" s="1" customFormat="1" ht="16.5" customHeight="1">
      <c r="B245" s="30"/>
      <c r="C245" s="148" t="s">
        <v>1484</v>
      </c>
      <c r="D245" s="148" t="s">
        <v>164</v>
      </c>
      <c r="E245" s="149" t="s">
        <v>2088</v>
      </c>
      <c r="F245" s="150" t="s">
        <v>2089</v>
      </c>
      <c r="G245" s="151" t="s">
        <v>241</v>
      </c>
      <c r="H245" s="152">
        <v>7.14</v>
      </c>
      <c r="I245" s="153"/>
      <c r="J245" s="154">
        <f>ROUND(I245*H245,2)</f>
        <v>0</v>
      </c>
      <c r="K245" s="155"/>
      <c r="L245" s="156"/>
      <c r="M245" s="157" t="s">
        <v>19</v>
      </c>
      <c r="N245" s="158" t="s">
        <v>40</v>
      </c>
      <c r="P245" s="140">
        <f>O245*H245</f>
        <v>0</v>
      </c>
      <c r="Q245" s="140">
        <v>5.6000000000000001E-2</v>
      </c>
      <c r="R245" s="140">
        <f>Q245*H245</f>
        <v>0.39983999999999997</v>
      </c>
      <c r="S245" s="140">
        <v>0</v>
      </c>
      <c r="T245" s="141">
        <f>S245*H245</f>
        <v>0</v>
      </c>
      <c r="AR245" s="142" t="s">
        <v>167</v>
      </c>
      <c r="AT245" s="142" t="s">
        <v>164</v>
      </c>
      <c r="AU245" s="142" t="s">
        <v>76</v>
      </c>
      <c r="AY245" s="15" t="s">
        <v>144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5" t="s">
        <v>76</v>
      </c>
      <c r="BK245" s="143">
        <f>ROUND(I245*H245,2)</f>
        <v>0</v>
      </c>
      <c r="BL245" s="15" t="s">
        <v>150</v>
      </c>
      <c r="BM245" s="142" t="s">
        <v>2090</v>
      </c>
    </row>
    <row r="246" spans="2:65" s="12" customFormat="1">
      <c r="B246" s="159"/>
      <c r="D246" s="160" t="s">
        <v>169</v>
      </c>
      <c r="F246" s="161" t="s">
        <v>2083</v>
      </c>
      <c r="H246" s="162">
        <v>7.14</v>
      </c>
      <c r="I246" s="163"/>
      <c r="L246" s="159"/>
      <c r="M246" s="182"/>
      <c r="N246" s="183"/>
      <c r="O246" s="183"/>
      <c r="P246" s="183"/>
      <c r="Q246" s="183"/>
      <c r="R246" s="183"/>
      <c r="S246" s="183"/>
      <c r="T246" s="184"/>
      <c r="AT246" s="166" t="s">
        <v>169</v>
      </c>
      <c r="AU246" s="166" t="s">
        <v>76</v>
      </c>
      <c r="AV246" s="12" t="s">
        <v>78</v>
      </c>
      <c r="AW246" s="12" t="s">
        <v>4</v>
      </c>
      <c r="AX246" s="12" t="s">
        <v>76</v>
      </c>
      <c r="AY246" s="166" t="s">
        <v>144</v>
      </c>
    </row>
    <row r="247" spans="2:65" s="1" customFormat="1" ht="6.9" customHeight="1">
      <c r="B247" s="39"/>
      <c r="C247" s="40"/>
      <c r="D247" s="40"/>
      <c r="E247" s="40"/>
      <c r="F247" s="40"/>
      <c r="G247" s="40"/>
      <c r="H247" s="40"/>
      <c r="I247" s="40"/>
      <c r="J247" s="40"/>
      <c r="K247" s="40"/>
      <c r="L247" s="30"/>
    </row>
  </sheetData>
  <sheetProtection algorithmName="SHA-512" hashValue="8ULNuuoa/rwdHE0VgEuv0oNRweAR249UkYYvCsMZOVC21Gvt84RC5zr9pBtfEQmFKpv+h3k/TotmIoMfCjHJeg==" saltValue="5KkXZ9D4CBa4S/QS+cpIzjyLHyH4pitsgY/U8Ou/pKu/6mqJAVYqyxsSywVK+8LrJBMd5er6UnNfljjP9vWFFw==" spinCount="100000" sheet="1" objects="1" scenarios="1" formatColumns="0" formatRows="0" autoFilter="0"/>
  <autoFilter ref="C87:K246" xr:uid="{00000000-0009-0000-0000-000008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176" r:id="rId1" xr:uid="{00000000-0004-0000-0800-000000000000}"/>
    <hyperlink ref="F190" r:id="rId2" xr:uid="{00000000-0004-0000-0800-000001000000}"/>
    <hyperlink ref="F194" r:id="rId3" xr:uid="{00000000-0004-0000-0800-000002000000}"/>
    <hyperlink ref="F205" r:id="rId4" xr:uid="{00000000-0004-0000-0800-000003000000}"/>
    <hyperlink ref="F207" r:id="rId5" xr:uid="{00000000-0004-0000-0800-000004000000}"/>
    <hyperlink ref="F231" r:id="rId6" xr:uid="{00000000-0004-0000-0800-000005000000}"/>
    <hyperlink ref="F233" r:id="rId7" xr:uid="{00000000-0004-0000-0800-000006000000}"/>
    <hyperlink ref="F239" r:id="rId8" xr:uid="{00000000-0004-0000-0800-000007000000}"/>
    <hyperlink ref="F244" r:id="rId9" xr:uid="{00000000-0004-0000-0800-000008000000}"/>
  </hyperlinks>
  <pageMargins left="0.39374999999999999" right="0.39374999999999999" top="0.39374999999999999" bottom="0.39374999999999999" header="0" footer="0"/>
  <pageSetup paperSize="9" scale="94" fitToHeight="100" orientation="landscape" blackAndWhite="1" r:id="rId10"/>
  <headerFooter>
    <oddFooter>&amp;CStrana &amp;P z &amp;N</oddFooter>
  </headerFooter>
  <drawing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0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5" t="s">
        <v>106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107</v>
      </c>
      <c r="L4" s="18"/>
      <c r="M4" s="88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53" t="str">
        <f>'Rekapitulace stavby'!K6</f>
        <v>Úprava parku ve Vělopolí DPS</v>
      </c>
      <c r="F7" s="254"/>
      <c r="G7" s="254"/>
      <c r="H7" s="254"/>
      <c r="L7" s="18"/>
    </row>
    <row r="8" spans="2:46" s="1" customFormat="1" ht="12" hidden="1" customHeight="1">
      <c r="B8" s="30"/>
      <c r="D8" s="25" t="s">
        <v>108</v>
      </c>
      <c r="L8" s="30"/>
    </row>
    <row r="9" spans="2:46" s="1" customFormat="1" ht="16.5" hidden="1" customHeight="1">
      <c r="B9" s="30"/>
      <c r="E9" s="235" t="s">
        <v>1017</v>
      </c>
      <c r="F9" s="252"/>
      <c r="G9" s="252"/>
      <c r="H9" s="252"/>
      <c r="L9" s="30"/>
    </row>
    <row r="10" spans="2:46" s="1" customFormat="1" hidden="1">
      <c r="B10" s="30"/>
      <c r="L10" s="30"/>
    </row>
    <row r="11" spans="2:46" s="1" customFormat="1" ht="12" hidden="1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hidden="1" customHeight="1">
      <c r="B12" s="30"/>
      <c r="D12" s="25" t="s">
        <v>21</v>
      </c>
      <c r="F12" s="23" t="s">
        <v>22</v>
      </c>
      <c r="I12" s="25" t="s">
        <v>23</v>
      </c>
      <c r="J12" s="47" t="str">
        <f>'Rekapitulace stavby'!AN8</f>
        <v>14. 5. 2025</v>
      </c>
      <c r="L12" s="30"/>
    </row>
    <row r="13" spans="2:46" s="1" customFormat="1" ht="10.95" hidden="1" customHeight="1">
      <c r="B13" s="30"/>
      <c r="L13" s="30"/>
    </row>
    <row r="14" spans="2:46" s="1" customFormat="1" ht="12" hidden="1" customHeight="1">
      <c r="B14" s="30"/>
      <c r="D14" s="25" t="s">
        <v>25</v>
      </c>
      <c r="I14" s="25" t="s">
        <v>26</v>
      </c>
      <c r="J14" s="23" t="str">
        <f>IF('Rekapitulace stavby'!AN10="","",'Rekapitulace stavby'!AN10)</f>
        <v/>
      </c>
      <c r="L14" s="30"/>
    </row>
    <row r="15" spans="2:46" s="1" customFormat="1" ht="18" hidden="1" customHeight="1">
      <c r="B15" s="30"/>
      <c r="E15" s="23" t="str">
        <f>IF('Rekapitulace stavby'!E11="","",'Rekapitulace stavby'!E11)</f>
        <v xml:space="preserve"> </v>
      </c>
      <c r="I15" s="25" t="s">
        <v>27</v>
      </c>
      <c r="J15" s="23" t="str">
        <f>IF('Rekapitulace stavby'!AN11="","",'Rekapitulace stavby'!AN11)</f>
        <v/>
      </c>
      <c r="L15" s="30"/>
    </row>
    <row r="16" spans="2:46" s="1" customFormat="1" ht="6.9" hidden="1" customHeight="1">
      <c r="B16" s="30"/>
      <c r="L16" s="30"/>
    </row>
    <row r="17" spans="2:12" s="1" customFormat="1" ht="12" hidden="1" customHeight="1">
      <c r="B17" s="30"/>
      <c r="D17" s="25" t="s">
        <v>28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hidden="1" customHeight="1">
      <c r="B18" s="30"/>
      <c r="E18" s="255" t="str">
        <f>'Rekapitulace stavby'!E14</f>
        <v>Vyplň údaj</v>
      </c>
      <c r="F18" s="241"/>
      <c r="G18" s="241"/>
      <c r="H18" s="241"/>
      <c r="I18" s="25" t="s">
        <v>27</v>
      </c>
      <c r="J18" s="26" t="str">
        <f>'Rekapitulace stavby'!AN14</f>
        <v>Vyplň údaj</v>
      </c>
      <c r="L18" s="30"/>
    </row>
    <row r="19" spans="2:12" s="1" customFormat="1" ht="6.9" hidden="1" customHeight="1">
      <c r="B19" s="30"/>
      <c r="L19" s="30"/>
    </row>
    <row r="20" spans="2:12" s="1" customFormat="1" ht="12" hidden="1" customHeight="1">
      <c r="B20" s="30"/>
      <c r="D20" s="25" t="s">
        <v>30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hidden="1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" hidden="1" customHeight="1">
      <c r="B22" s="30"/>
      <c r="L22" s="30"/>
    </row>
    <row r="23" spans="2:12" s="1" customFormat="1" ht="12" hidden="1" customHeight="1">
      <c r="B23" s="30"/>
      <c r="D23" s="25" t="s">
        <v>32</v>
      </c>
      <c r="I23" s="25" t="s">
        <v>26</v>
      </c>
      <c r="J23" s="23" t="str">
        <f>IF('Rekapitulace stavby'!AN19="","",'Rekapitulace stavby'!AN19)</f>
        <v/>
      </c>
      <c r="L23" s="30"/>
    </row>
    <row r="24" spans="2:12" s="1" customFormat="1" ht="18" hidden="1" customHeight="1">
      <c r="B24" s="30"/>
      <c r="E24" s="23" t="str">
        <f>IF('Rekapitulace stavby'!E20="","",'Rekapitulace stavby'!E20)</f>
        <v xml:space="preserve"> </v>
      </c>
      <c r="I24" s="25" t="s">
        <v>27</v>
      </c>
      <c r="J24" s="23" t="str">
        <f>IF('Rekapitulace stavby'!AN20="","",'Rekapitulace stavby'!AN20)</f>
        <v/>
      </c>
      <c r="L24" s="30"/>
    </row>
    <row r="25" spans="2:12" s="1" customFormat="1" ht="6.9" hidden="1" customHeight="1">
      <c r="B25" s="30"/>
      <c r="L25" s="30"/>
    </row>
    <row r="26" spans="2:12" s="1" customFormat="1" ht="12" hidden="1" customHeight="1">
      <c r="B26" s="30"/>
      <c r="D26" s="25" t="s">
        <v>33</v>
      </c>
      <c r="L26" s="30"/>
    </row>
    <row r="27" spans="2:12" s="7" customFormat="1" ht="16.5" hidden="1" customHeight="1">
      <c r="B27" s="89"/>
      <c r="E27" s="245" t="s">
        <v>19</v>
      </c>
      <c r="F27" s="245"/>
      <c r="G27" s="245"/>
      <c r="H27" s="245"/>
      <c r="L27" s="89"/>
    </row>
    <row r="28" spans="2:12" s="1" customFormat="1" ht="6.9" hidden="1" customHeight="1">
      <c r="B28" s="30"/>
      <c r="L28" s="30"/>
    </row>
    <row r="29" spans="2:12" s="1" customFormat="1" ht="6.9" hidden="1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hidden="1" customHeight="1">
      <c r="B30" s="30"/>
      <c r="D30" s="90" t="s">
        <v>35</v>
      </c>
      <c r="J30" s="61">
        <f>ROUND(J86, 2)</f>
        <v>0</v>
      </c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" hidden="1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" hidden="1" customHeight="1">
      <c r="B33" s="30"/>
      <c r="D33" s="50" t="s">
        <v>39</v>
      </c>
      <c r="E33" s="25" t="s">
        <v>40</v>
      </c>
      <c r="F33" s="81">
        <f>ROUND((SUM(BE86:BE106)),  2)</f>
        <v>0</v>
      </c>
      <c r="I33" s="91">
        <v>0.21</v>
      </c>
      <c r="J33" s="81">
        <f>ROUND(((SUM(BE86:BE106))*I33),  2)</f>
        <v>0</v>
      </c>
      <c r="L33" s="30"/>
    </row>
    <row r="34" spans="2:12" s="1" customFormat="1" ht="14.4" hidden="1" customHeight="1">
      <c r="B34" s="30"/>
      <c r="E34" s="25" t="s">
        <v>41</v>
      </c>
      <c r="F34" s="81">
        <f>ROUND((SUM(BF86:BF106)),  2)</f>
        <v>0</v>
      </c>
      <c r="I34" s="91">
        <v>0.15</v>
      </c>
      <c r="J34" s="81">
        <f>ROUND(((SUM(BF86:BF106))*I34),  2)</f>
        <v>0</v>
      </c>
      <c r="L34" s="30"/>
    </row>
    <row r="35" spans="2:12" s="1" customFormat="1" ht="14.4" hidden="1" customHeight="1">
      <c r="B35" s="30"/>
      <c r="E35" s="25" t="s">
        <v>42</v>
      </c>
      <c r="F35" s="81">
        <f>ROUND((SUM(BG86:BG106)),  2)</f>
        <v>0</v>
      </c>
      <c r="I35" s="91">
        <v>0.21</v>
      </c>
      <c r="J35" s="81">
        <f>0</f>
        <v>0</v>
      </c>
      <c r="L35" s="30"/>
    </row>
    <row r="36" spans="2:12" s="1" customFormat="1" ht="14.4" hidden="1" customHeight="1">
      <c r="B36" s="30"/>
      <c r="E36" s="25" t="s">
        <v>43</v>
      </c>
      <c r="F36" s="81">
        <f>ROUND((SUM(BH86:BH106)),  2)</f>
        <v>0</v>
      </c>
      <c r="I36" s="91">
        <v>0.15</v>
      </c>
      <c r="J36" s="81">
        <f>0</f>
        <v>0</v>
      </c>
      <c r="L36" s="30"/>
    </row>
    <row r="37" spans="2:12" s="1" customFormat="1" ht="14.4" hidden="1" customHeight="1">
      <c r="B37" s="30"/>
      <c r="E37" s="25" t="s">
        <v>44</v>
      </c>
      <c r="F37" s="81">
        <f>ROUND((SUM(BI86:BI106)),  2)</f>
        <v>0</v>
      </c>
      <c r="I37" s="91">
        <v>0</v>
      </c>
      <c r="J37" s="81">
        <f>0</f>
        <v>0</v>
      </c>
      <c r="L37" s="30"/>
    </row>
    <row r="38" spans="2:12" s="1" customFormat="1" ht="6.9" hidden="1" customHeight="1">
      <c r="B38" s="30"/>
      <c r="L38" s="30"/>
    </row>
    <row r="39" spans="2:12" s="1" customFormat="1" ht="25.35" hidden="1" customHeight="1">
      <c r="B39" s="30"/>
      <c r="C39" s="92"/>
      <c r="D39" s="93" t="s">
        <v>45</v>
      </c>
      <c r="E39" s="52"/>
      <c r="F39" s="52"/>
      <c r="G39" s="94" t="s">
        <v>46</v>
      </c>
      <c r="H39" s="95" t="s">
        <v>47</v>
      </c>
      <c r="I39" s="52"/>
      <c r="J39" s="96">
        <f>SUM(J30:J37)</f>
        <v>0</v>
      </c>
      <c r="K39" s="97"/>
      <c r="L39" s="30"/>
    </row>
    <row r="40" spans="2:12" s="1" customFormat="1" ht="14.4" hidden="1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1" spans="2:12" hidden="1"/>
    <row r="42" spans="2:12" hidden="1"/>
    <row r="43" spans="2:12" hidden="1"/>
    <row r="44" spans="2:12" s="1" customFormat="1" ht="6.9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" customHeight="1">
      <c r="B45" s="30"/>
      <c r="C45" s="19" t="s">
        <v>112</v>
      </c>
      <c r="L45" s="30"/>
    </row>
    <row r="46" spans="2:12" s="1" customFormat="1" ht="6.9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53" t="str">
        <f>E7</f>
        <v>Úprava parku ve Vělopolí DPS</v>
      </c>
      <c r="F48" s="254"/>
      <c r="G48" s="254"/>
      <c r="H48" s="254"/>
      <c r="L48" s="30"/>
    </row>
    <row r="49" spans="2:47" s="1" customFormat="1" ht="12" customHeight="1">
      <c r="B49" s="30"/>
      <c r="C49" s="25" t="s">
        <v>108</v>
      </c>
      <c r="L49" s="30"/>
    </row>
    <row r="50" spans="2:47" s="1" customFormat="1" ht="16.5" customHeight="1">
      <c r="B50" s="30"/>
      <c r="E50" s="235" t="str">
        <f>E9</f>
        <v>VRN - Vedlejší rozpočtové náklady</v>
      </c>
      <c r="F50" s="252"/>
      <c r="G50" s="252"/>
      <c r="H50" s="252"/>
      <c r="L50" s="30"/>
    </row>
    <row r="51" spans="2:47" s="1" customFormat="1" ht="6.9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 xml:space="preserve"> </v>
      </c>
      <c r="I52" s="25" t="s">
        <v>23</v>
      </c>
      <c r="J52" s="47" t="str">
        <f>IF(J12="","",J12)</f>
        <v>14. 5. 2025</v>
      </c>
      <c r="L52" s="30"/>
    </row>
    <row r="53" spans="2:47" s="1" customFormat="1" ht="6.9" customHeight="1">
      <c r="B53" s="30"/>
      <c r="L53" s="30"/>
    </row>
    <row r="54" spans="2:47" s="1" customFormat="1" ht="15.15" customHeight="1">
      <c r="B54" s="30"/>
      <c r="C54" s="25" t="s">
        <v>25</v>
      </c>
      <c r="F54" s="23" t="str">
        <f>E15</f>
        <v xml:space="preserve"> </v>
      </c>
      <c r="I54" s="25" t="s">
        <v>30</v>
      </c>
      <c r="J54" s="28" t="str">
        <f>E21</f>
        <v xml:space="preserve"> </v>
      </c>
      <c r="L54" s="30"/>
    </row>
    <row r="55" spans="2:47" s="1" customFormat="1" ht="15.15" customHeight="1">
      <c r="B55" s="30"/>
      <c r="C55" s="25" t="s">
        <v>28</v>
      </c>
      <c r="F55" s="23" t="str">
        <f>IF(E18="","",E18)</f>
        <v>Vyplň údaj</v>
      </c>
      <c r="I55" s="25" t="s">
        <v>32</v>
      </c>
      <c r="J55" s="28" t="str">
        <f>E24</f>
        <v xml:space="preserve"> 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8" t="s">
        <v>113</v>
      </c>
      <c r="D57" s="92"/>
      <c r="E57" s="92"/>
      <c r="F57" s="92"/>
      <c r="G57" s="92"/>
      <c r="H57" s="92"/>
      <c r="I57" s="92"/>
      <c r="J57" s="99" t="s">
        <v>114</v>
      </c>
      <c r="K57" s="92"/>
      <c r="L57" s="30"/>
    </row>
    <row r="58" spans="2:47" s="1" customFormat="1" ht="10.35" customHeight="1">
      <c r="B58" s="30"/>
      <c r="L58" s="30"/>
    </row>
    <row r="59" spans="2:47" s="1" customFormat="1" ht="22.95" customHeight="1">
      <c r="B59" s="30"/>
      <c r="C59" s="100" t="s">
        <v>67</v>
      </c>
      <c r="J59" s="61">
        <f>J86</f>
        <v>0</v>
      </c>
      <c r="L59" s="30"/>
      <c r="AU59" s="15" t="s">
        <v>115</v>
      </c>
    </row>
    <row r="60" spans="2:47" s="8" customFormat="1" ht="24.9" customHeight="1">
      <c r="B60" s="101"/>
      <c r="D60" s="102" t="s">
        <v>1017</v>
      </c>
      <c r="E60" s="103"/>
      <c r="F60" s="103"/>
      <c r="G60" s="103"/>
      <c r="H60" s="103"/>
      <c r="I60" s="103"/>
      <c r="J60" s="104">
        <f>J87</f>
        <v>0</v>
      </c>
      <c r="L60" s="101"/>
    </row>
    <row r="61" spans="2:47" s="9" customFormat="1" ht="19.95" customHeight="1">
      <c r="B61" s="105"/>
      <c r="D61" s="106" t="s">
        <v>2091</v>
      </c>
      <c r="E61" s="107"/>
      <c r="F61" s="107"/>
      <c r="G61" s="107"/>
      <c r="H61" s="107"/>
      <c r="I61" s="107"/>
      <c r="J61" s="108">
        <f>J88</f>
        <v>0</v>
      </c>
      <c r="L61" s="105"/>
    </row>
    <row r="62" spans="2:47" s="9" customFormat="1" ht="19.95" customHeight="1">
      <c r="B62" s="105"/>
      <c r="D62" s="106" t="s">
        <v>2092</v>
      </c>
      <c r="E62" s="107"/>
      <c r="F62" s="107"/>
      <c r="G62" s="107"/>
      <c r="H62" s="107"/>
      <c r="I62" s="107"/>
      <c r="J62" s="108">
        <f>J91</f>
        <v>0</v>
      </c>
      <c r="L62" s="105"/>
    </row>
    <row r="63" spans="2:47" s="9" customFormat="1" ht="19.95" customHeight="1">
      <c r="B63" s="105"/>
      <c r="D63" s="106" t="s">
        <v>2093</v>
      </c>
      <c r="E63" s="107"/>
      <c r="F63" s="107"/>
      <c r="G63" s="107"/>
      <c r="H63" s="107"/>
      <c r="I63" s="107"/>
      <c r="J63" s="108">
        <f>J94</f>
        <v>0</v>
      </c>
      <c r="L63" s="105"/>
    </row>
    <row r="64" spans="2:47" s="9" customFormat="1" ht="19.95" customHeight="1">
      <c r="B64" s="105"/>
      <c r="D64" s="106" t="s">
        <v>2094</v>
      </c>
      <c r="E64" s="107"/>
      <c r="F64" s="107"/>
      <c r="G64" s="107"/>
      <c r="H64" s="107"/>
      <c r="I64" s="107"/>
      <c r="J64" s="108">
        <f>J98</f>
        <v>0</v>
      </c>
      <c r="L64" s="105"/>
    </row>
    <row r="65" spans="2:12" s="9" customFormat="1" ht="19.95" customHeight="1">
      <c r="B65" s="105"/>
      <c r="D65" s="106" t="s">
        <v>2095</v>
      </c>
      <c r="E65" s="107"/>
      <c r="F65" s="107"/>
      <c r="G65" s="107"/>
      <c r="H65" s="107"/>
      <c r="I65" s="107"/>
      <c r="J65" s="108">
        <f>J101</f>
        <v>0</v>
      </c>
      <c r="L65" s="105"/>
    </row>
    <row r="66" spans="2:12" s="9" customFormat="1" ht="19.95" customHeight="1">
      <c r="B66" s="105"/>
      <c r="D66" s="106" t="s">
        <v>2096</v>
      </c>
      <c r="E66" s="107"/>
      <c r="F66" s="107"/>
      <c r="G66" s="107"/>
      <c r="H66" s="107"/>
      <c r="I66" s="107"/>
      <c r="J66" s="108">
        <f>J104</f>
        <v>0</v>
      </c>
      <c r="L66" s="105"/>
    </row>
    <row r="67" spans="2:12" s="1" customFormat="1" ht="21.75" customHeight="1">
      <c r="B67" s="30"/>
      <c r="L67" s="30"/>
    </row>
    <row r="68" spans="2:12" s="1" customFormat="1" ht="6.9" customHeight="1"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30"/>
    </row>
    <row r="72" spans="2:12" s="1" customFormat="1" ht="6.9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0"/>
    </row>
    <row r="73" spans="2:12" s="1" customFormat="1" ht="24.9" customHeight="1">
      <c r="B73" s="30"/>
      <c r="C73" s="19" t="s">
        <v>129</v>
      </c>
      <c r="L73" s="30"/>
    </row>
    <row r="74" spans="2:12" s="1" customFormat="1" ht="6.9" customHeight="1">
      <c r="B74" s="30"/>
      <c r="L74" s="30"/>
    </row>
    <row r="75" spans="2:12" s="1" customFormat="1" ht="12" customHeight="1">
      <c r="B75" s="30"/>
      <c r="C75" s="25" t="s">
        <v>16</v>
      </c>
      <c r="L75" s="30"/>
    </row>
    <row r="76" spans="2:12" s="1" customFormat="1" ht="16.5" customHeight="1">
      <c r="B76" s="30"/>
      <c r="E76" s="253" t="str">
        <f>E7</f>
        <v>Úprava parku ve Vělopolí DPS</v>
      </c>
      <c r="F76" s="254"/>
      <c r="G76" s="254"/>
      <c r="H76" s="254"/>
      <c r="L76" s="30"/>
    </row>
    <row r="77" spans="2:12" s="1" customFormat="1" ht="12" customHeight="1">
      <c r="B77" s="30"/>
      <c r="C77" s="25" t="s">
        <v>108</v>
      </c>
      <c r="L77" s="30"/>
    </row>
    <row r="78" spans="2:12" s="1" customFormat="1" ht="16.5" customHeight="1">
      <c r="B78" s="30"/>
      <c r="E78" s="235" t="str">
        <f>E9</f>
        <v>VRN - Vedlejší rozpočtové náklady</v>
      </c>
      <c r="F78" s="252"/>
      <c r="G78" s="252"/>
      <c r="H78" s="252"/>
      <c r="L78" s="30"/>
    </row>
    <row r="79" spans="2:12" s="1" customFormat="1" ht="6.9" customHeight="1">
      <c r="B79" s="30"/>
      <c r="L79" s="30"/>
    </row>
    <row r="80" spans="2:12" s="1" customFormat="1" ht="12" customHeight="1">
      <c r="B80" s="30"/>
      <c r="C80" s="25" t="s">
        <v>21</v>
      </c>
      <c r="F80" s="23" t="str">
        <f>F12</f>
        <v xml:space="preserve"> </v>
      </c>
      <c r="I80" s="25" t="s">
        <v>23</v>
      </c>
      <c r="J80" s="47" t="str">
        <f>IF(J12="","",J12)</f>
        <v>14. 5. 2025</v>
      </c>
      <c r="L80" s="30"/>
    </row>
    <row r="81" spans="2:65" s="1" customFormat="1" ht="6.9" customHeight="1">
      <c r="B81" s="30"/>
      <c r="L81" s="30"/>
    </row>
    <row r="82" spans="2:65" s="1" customFormat="1" ht="15.15" customHeight="1">
      <c r="B82" s="30"/>
      <c r="C82" s="25" t="s">
        <v>25</v>
      </c>
      <c r="F82" s="23" t="str">
        <f>E15</f>
        <v xml:space="preserve"> </v>
      </c>
      <c r="I82" s="25" t="s">
        <v>30</v>
      </c>
      <c r="J82" s="28" t="str">
        <f>E21</f>
        <v xml:space="preserve"> </v>
      </c>
      <c r="L82" s="30"/>
    </row>
    <row r="83" spans="2:65" s="1" customFormat="1" ht="15.15" customHeight="1">
      <c r="B83" s="30"/>
      <c r="C83" s="25" t="s">
        <v>28</v>
      </c>
      <c r="F83" s="23" t="str">
        <f>IF(E18="","",E18)</f>
        <v>Vyplň údaj</v>
      </c>
      <c r="I83" s="25" t="s">
        <v>32</v>
      </c>
      <c r="J83" s="28" t="str">
        <f>E24</f>
        <v xml:space="preserve"> </v>
      </c>
      <c r="L83" s="30"/>
    </row>
    <row r="84" spans="2:65" s="1" customFormat="1" ht="10.35" customHeight="1">
      <c r="B84" s="30"/>
      <c r="L84" s="30"/>
    </row>
    <row r="85" spans="2:65" s="10" customFormat="1" ht="29.25" customHeight="1">
      <c r="B85" s="109"/>
      <c r="C85" s="110" t="s">
        <v>130</v>
      </c>
      <c r="D85" s="111" t="s">
        <v>54</v>
      </c>
      <c r="E85" s="111" t="s">
        <v>50</v>
      </c>
      <c r="F85" s="111" t="s">
        <v>51</v>
      </c>
      <c r="G85" s="111" t="s">
        <v>131</v>
      </c>
      <c r="H85" s="111" t="s">
        <v>132</v>
      </c>
      <c r="I85" s="111" t="s">
        <v>133</v>
      </c>
      <c r="J85" s="112" t="s">
        <v>114</v>
      </c>
      <c r="K85" s="113" t="s">
        <v>134</v>
      </c>
      <c r="L85" s="109"/>
      <c r="M85" s="54" t="s">
        <v>19</v>
      </c>
      <c r="N85" s="55" t="s">
        <v>39</v>
      </c>
      <c r="O85" s="55" t="s">
        <v>135</v>
      </c>
      <c r="P85" s="55" t="s">
        <v>136</v>
      </c>
      <c r="Q85" s="55" t="s">
        <v>137</v>
      </c>
      <c r="R85" s="55" t="s">
        <v>138</v>
      </c>
      <c r="S85" s="55" t="s">
        <v>139</v>
      </c>
      <c r="T85" s="56" t="s">
        <v>140</v>
      </c>
    </row>
    <row r="86" spans="2:65" s="1" customFormat="1" ht="22.95" customHeight="1">
      <c r="B86" s="30"/>
      <c r="C86" s="59" t="s">
        <v>141</v>
      </c>
      <c r="J86" s="114">
        <f>BK86</f>
        <v>0</v>
      </c>
      <c r="L86" s="30"/>
      <c r="M86" s="57"/>
      <c r="N86" s="48"/>
      <c r="O86" s="48"/>
      <c r="P86" s="115">
        <f>P87</f>
        <v>0</v>
      </c>
      <c r="Q86" s="48"/>
      <c r="R86" s="115">
        <f>R87</f>
        <v>0</v>
      </c>
      <c r="S86" s="48"/>
      <c r="T86" s="116">
        <f>T87</f>
        <v>0</v>
      </c>
      <c r="AT86" s="15" t="s">
        <v>68</v>
      </c>
      <c r="AU86" s="15" t="s">
        <v>115</v>
      </c>
      <c r="BK86" s="117">
        <f>BK87</f>
        <v>0</v>
      </c>
    </row>
    <row r="87" spans="2:65" s="11" customFormat="1" ht="25.95" customHeight="1">
      <c r="B87" s="118"/>
      <c r="D87" s="119" t="s">
        <v>68</v>
      </c>
      <c r="E87" s="120" t="s">
        <v>104</v>
      </c>
      <c r="F87" s="120" t="s">
        <v>105</v>
      </c>
      <c r="I87" s="121"/>
      <c r="J87" s="122">
        <f>BK87</f>
        <v>0</v>
      </c>
      <c r="L87" s="118"/>
      <c r="M87" s="123"/>
      <c r="P87" s="124">
        <f>P88+P91+P94+P98+P101+P104</f>
        <v>0</v>
      </c>
      <c r="R87" s="124">
        <f>R88+R91+R94+R98+R101+R104</f>
        <v>0</v>
      </c>
      <c r="T87" s="125">
        <f>T88+T91+T94+T98+T101+T104</f>
        <v>0</v>
      </c>
      <c r="AR87" s="119" t="s">
        <v>171</v>
      </c>
      <c r="AT87" s="126" t="s">
        <v>68</v>
      </c>
      <c r="AU87" s="126" t="s">
        <v>69</v>
      </c>
      <c r="AY87" s="119" t="s">
        <v>144</v>
      </c>
      <c r="BK87" s="127">
        <f>BK88+BK91+BK94+BK98+BK101+BK104</f>
        <v>0</v>
      </c>
    </row>
    <row r="88" spans="2:65" s="11" customFormat="1" ht="22.95" customHeight="1">
      <c r="B88" s="118"/>
      <c r="D88" s="119" t="s">
        <v>68</v>
      </c>
      <c r="E88" s="128" t="s">
        <v>2097</v>
      </c>
      <c r="F88" s="128" t="s">
        <v>2098</v>
      </c>
      <c r="I88" s="121"/>
      <c r="J88" s="129">
        <f>BK88</f>
        <v>0</v>
      </c>
      <c r="L88" s="118"/>
      <c r="M88" s="123"/>
      <c r="P88" s="124">
        <f>SUM(P89:P90)</f>
        <v>0</v>
      </c>
      <c r="R88" s="124">
        <f>SUM(R89:R90)</f>
        <v>0</v>
      </c>
      <c r="T88" s="125">
        <f>SUM(T89:T90)</f>
        <v>0</v>
      </c>
      <c r="AR88" s="119" t="s">
        <v>171</v>
      </c>
      <c r="AT88" s="126" t="s">
        <v>68</v>
      </c>
      <c r="AU88" s="126" t="s">
        <v>76</v>
      </c>
      <c r="AY88" s="119" t="s">
        <v>144</v>
      </c>
      <c r="BK88" s="127">
        <f>SUM(BK89:BK90)</f>
        <v>0</v>
      </c>
    </row>
    <row r="89" spans="2:65" s="1" customFormat="1" ht="16.5" customHeight="1">
      <c r="B89" s="30"/>
      <c r="C89" s="130" t="s">
        <v>167</v>
      </c>
      <c r="D89" s="130" t="s">
        <v>146</v>
      </c>
      <c r="E89" s="131" t="s">
        <v>2099</v>
      </c>
      <c r="F89" s="132" t="s">
        <v>2098</v>
      </c>
      <c r="G89" s="133" t="s">
        <v>435</v>
      </c>
      <c r="H89" s="134">
        <v>1</v>
      </c>
      <c r="I89" s="135"/>
      <c r="J89" s="136">
        <f>ROUND(I89*H89,2)</f>
        <v>0</v>
      </c>
      <c r="K89" s="137"/>
      <c r="L89" s="30"/>
      <c r="M89" s="138" t="s">
        <v>19</v>
      </c>
      <c r="N89" s="139" t="s">
        <v>40</v>
      </c>
      <c r="P89" s="140">
        <f>O89*H89</f>
        <v>0</v>
      </c>
      <c r="Q89" s="140">
        <v>0</v>
      </c>
      <c r="R89" s="140">
        <f>Q89*H89</f>
        <v>0</v>
      </c>
      <c r="S89" s="140">
        <v>0</v>
      </c>
      <c r="T89" s="141">
        <f>S89*H89</f>
        <v>0</v>
      </c>
      <c r="AR89" s="142" t="s">
        <v>1478</v>
      </c>
      <c r="AT89" s="142" t="s">
        <v>146</v>
      </c>
      <c r="AU89" s="142" t="s">
        <v>78</v>
      </c>
      <c r="AY89" s="15" t="s">
        <v>144</v>
      </c>
      <c r="BE89" s="143">
        <f>IF(N89="základní",J89,0)</f>
        <v>0</v>
      </c>
      <c r="BF89" s="143">
        <f>IF(N89="snížená",J89,0)</f>
        <v>0</v>
      </c>
      <c r="BG89" s="143">
        <f>IF(N89="zákl. přenesená",J89,0)</f>
        <v>0</v>
      </c>
      <c r="BH89" s="143">
        <f>IF(N89="sníž. přenesená",J89,0)</f>
        <v>0</v>
      </c>
      <c r="BI89" s="143">
        <f>IF(N89="nulová",J89,0)</f>
        <v>0</v>
      </c>
      <c r="BJ89" s="15" t="s">
        <v>76</v>
      </c>
      <c r="BK89" s="143">
        <f>ROUND(I89*H89,2)</f>
        <v>0</v>
      </c>
      <c r="BL89" s="15" t="s">
        <v>1478</v>
      </c>
      <c r="BM89" s="142" t="s">
        <v>2100</v>
      </c>
    </row>
    <row r="90" spans="2:65" s="1" customFormat="1">
      <c r="B90" s="30"/>
      <c r="D90" s="144" t="s">
        <v>152</v>
      </c>
      <c r="F90" s="145" t="s">
        <v>2101</v>
      </c>
      <c r="I90" s="146"/>
      <c r="L90" s="30"/>
      <c r="M90" s="147"/>
      <c r="T90" s="51"/>
      <c r="AT90" s="15" t="s">
        <v>152</v>
      </c>
      <c r="AU90" s="15" t="s">
        <v>78</v>
      </c>
    </row>
    <row r="91" spans="2:65" s="11" customFormat="1" ht="22.95" customHeight="1">
      <c r="B91" s="118"/>
      <c r="D91" s="119" t="s">
        <v>68</v>
      </c>
      <c r="E91" s="128" t="s">
        <v>2102</v>
      </c>
      <c r="F91" s="128" t="s">
        <v>2103</v>
      </c>
      <c r="I91" s="121"/>
      <c r="J91" s="129">
        <f>BK91</f>
        <v>0</v>
      </c>
      <c r="L91" s="118"/>
      <c r="M91" s="123"/>
      <c r="P91" s="124">
        <f>SUM(P92:P93)</f>
        <v>0</v>
      </c>
      <c r="R91" s="124">
        <f>SUM(R92:R93)</f>
        <v>0</v>
      </c>
      <c r="T91" s="125">
        <f>SUM(T92:T93)</f>
        <v>0</v>
      </c>
      <c r="AR91" s="119" t="s">
        <v>171</v>
      </c>
      <c r="AT91" s="126" t="s">
        <v>68</v>
      </c>
      <c r="AU91" s="126" t="s">
        <v>76</v>
      </c>
      <c r="AY91" s="119" t="s">
        <v>144</v>
      </c>
      <c r="BK91" s="127">
        <f>SUM(BK92:BK93)</f>
        <v>0</v>
      </c>
    </row>
    <row r="92" spans="2:65" s="1" customFormat="1" ht="16.5" customHeight="1">
      <c r="B92" s="30"/>
      <c r="C92" s="130" t="s">
        <v>181</v>
      </c>
      <c r="D92" s="130" t="s">
        <v>146</v>
      </c>
      <c r="E92" s="131" t="s">
        <v>2104</v>
      </c>
      <c r="F92" s="132" t="s">
        <v>2103</v>
      </c>
      <c r="G92" s="133" t="s">
        <v>2105</v>
      </c>
      <c r="H92" s="134">
        <v>1</v>
      </c>
      <c r="I92" s="135"/>
      <c r="J92" s="136">
        <f>ROUND(I92*H92,2)</f>
        <v>0</v>
      </c>
      <c r="K92" s="137"/>
      <c r="L92" s="30"/>
      <c r="M92" s="138" t="s">
        <v>19</v>
      </c>
      <c r="N92" s="139" t="s">
        <v>40</v>
      </c>
      <c r="P92" s="140">
        <f>O92*H92</f>
        <v>0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AR92" s="142" t="s">
        <v>1478</v>
      </c>
      <c r="AT92" s="142" t="s">
        <v>146</v>
      </c>
      <c r="AU92" s="142" t="s">
        <v>78</v>
      </c>
      <c r="AY92" s="15" t="s">
        <v>144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5" t="s">
        <v>76</v>
      </c>
      <c r="BK92" s="143">
        <f>ROUND(I92*H92,2)</f>
        <v>0</v>
      </c>
      <c r="BL92" s="15" t="s">
        <v>1478</v>
      </c>
      <c r="BM92" s="142" t="s">
        <v>2106</v>
      </c>
    </row>
    <row r="93" spans="2:65" s="1" customFormat="1">
      <c r="B93" s="30"/>
      <c r="D93" s="144" t="s">
        <v>152</v>
      </c>
      <c r="F93" s="145" t="s">
        <v>2107</v>
      </c>
      <c r="I93" s="146"/>
      <c r="L93" s="30"/>
      <c r="M93" s="147"/>
      <c r="T93" s="51"/>
      <c r="AT93" s="15" t="s">
        <v>152</v>
      </c>
      <c r="AU93" s="15" t="s">
        <v>78</v>
      </c>
    </row>
    <row r="94" spans="2:65" s="11" customFormat="1" ht="22.95" customHeight="1">
      <c r="B94" s="118"/>
      <c r="D94" s="119" t="s">
        <v>68</v>
      </c>
      <c r="E94" s="128" t="s">
        <v>2108</v>
      </c>
      <c r="F94" s="128" t="s">
        <v>1476</v>
      </c>
      <c r="I94" s="121"/>
      <c r="J94" s="129">
        <f>BK94</f>
        <v>0</v>
      </c>
      <c r="L94" s="118"/>
      <c r="M94" s="123"/>
      <c r="P94" s="124">
        <f>SUM(P95:P97)</f>
        <v>0</v>
      </c>
      <c r="R94" s="124">
        <f>SUM(R95:R97)</f>
        <v>0</v>
      </c>
      <c r="T94" s="125">
        <f>SUM(T95:T97)</f>
        <v>0</v>
      </c>
      <c r="AR94" s="119" t="s">
        <v>171</v>
      </c>
      <c r="AT94" s="126" t="s">
        <v>68</v>
      </c>
      <c r="AU94" s="126" t="s">
        <v>76</v>
      </c>
      <c r="AY94" s="119" t="s">
        <v>144</v>
      </c>
      <c r="BK94" s="127">
        <f>SUM(BK95:BK97)</f>
        <v>0</v>
      </c>
    </row>
    <row r="95" spans="2:65" s="1" customFormat="1" ht="16.5" customHeight="1">
      <c r="B95" s="30"/>
      <c r="C95" s="130" t="s">
        <v>158</v>
      </c>
      <c r="D95" s="130" t="s">
        <v>146</v>
      </c>
      <c r="E95" s="131" t="s">
        <v>1475</v>
      </c>
      <c r="F95" s="132" t="s">
        <v>1476</v>
      </c>
      <c r="G95" s="133" t="s">
        <v>435</v>
      </c>
      <c r="H95" s="134">
        <v>1</v>
      </c>
      <c r="I95" s="135"/>
      <c r="J95" s="136">
        <f>ROUND(I95*H95,2)</f>
        <v>0</v>
      </c>
      <c r="K95" s="137"/>
      <c r="L95" s="30"/>
      <c r="M95" s="138" t="s">
        <v>19</v>
      </c>
      <c r="N95" s="139" t="s">
        <v>40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1478</v>
      </c>
      <c r="AT95" s="142" t="s">
        <v>146</v>
      </c>
      <c r="AU95" s="142" t="s">
        <v>78</v>
      </c>
      <c r="AY95" s="15" t="s">
        <v>144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5" t="s">
        <v>76</v>
      </c>
      <c r="BK95" s="143">
        <f>ROUND(I95*H95,2)</f>
        <v>0</v>
      </c>
      <c r="BL95" s="15" t="s">
        <v>1478</v>
      </c>
      <c r="BM95" s="142" t="s">
        <v>2109</v>
      </c>
    </row>
    <row r="96" spans="2:65" s="1" customFormat="1">
      <c r="B96" s="30"/>
      <c r="D96" s="144" t="s">
        <v>152</v>
      </c>
      <c r="F96" s="145" t="s">
        <v>2110</v>
      </c>
      <c r="I96" s="146"/>
      <c r="L96" s="30"/>
      <c r="M96" s="147"/>
      <c r="T96" s="51"/>
      <c r="AT96" s="15" t="s">
        <v>152</v>
      </c>
      <c r="AU96" s="15" t="s">
        <v>78</v>
      </c>
    </row>
    <row r="97" spans="2:65" s="1" customFormat="1" ht="38.4">
      <c r="B97" s="30"/>
      <c r="D97" s="160" t="s">
        <v>235</v>
      </c>
      <c r="F97" s="167" t="s">
        <v>2111</v>
      </c>
      <c r="I97" s="146"/>
      <c r="L97" s="30"/>
      <c r="M97" s="147"/>
      <c r="T97" s="51"/>
      <c r="AT97" s="15" t="s">
        <v>235</v>
      </c>
      <c r="AU97" s="15" t="s">
        <v>78</v>
      </c>
    </row>
    <row r="98" spans="2:65" s="11" customFormat="1" ht="22.95" customHeight="1">
      <c r="B98" s="118"/>
      <c r="D98" s="119" t="s">
        <v>68</v>
      </c>
      <c r="E98" s="128" t="s">
        <v>2112</v>
      </c>
      <c r="F98" s="128" t="s">
        <v>2113</v>
      </c>
      <c r="I98" s="121"/>
      <c r="J98" s="129">
        <f>BK98</f>
        <v>0</v>
      </c>
      <c r="L98" s="118"/>
      <c r="M98" s="123"/>
      <c r="P98" s="124">
        <f>SUM(P99:P100)</f>
        <v>0</v>
      </c>
      <c r="R98" s="124">
        <f>SUM(R99:R100)</f>
        <v>0</v>
      </c>
      <c r="T98" s="125">
        <f>SUM(T99:T100)</f>
        <v>0</v>
      </c>
      <c r="AR98" s="119" t="s">
        <v>171</v>
      </c>
      <c r="AT98" s="126" t="s">
        <v>68</v>
      </c>
      <c r="AU98" s="126" t="s">
        <v>76</v>
      </c>
      <c r="AY98" s="119" t="s">
        <v>144</v>
      </c>
      <c r="BK98" s="127">
        <f>SUM(BK99:BK100)</f>
        <v>0</v>
      </c>
    </row>
    <row r="99" spans="2:65" s="1" customFormat="1" ht="16.5" customHeight="1">
      <c r="B99" s="30"/>
      <c r="C99" s="130" t="s">
        <v>171</v>
      </c>
      <c r="D99" s="130" t="s">
        <v>146</v>
      </c>
      <c r="E99" s="131" t="s">
        <v>2114</v>
      </c>
      <c r="F99" s="132" t="s">
        <v>2113</v>
      </c>
      <c r="G99" s="133" t="s">
        <v>435</v>
      </c>
      <c r="H99" s="134">
        <v>1</v>
      </c>
      <c r="I99" s="135"/>
      <c r="J99" s="136">
        <f>ROUND(I99*H99,2)</f>
        <v>0</v>
      </c>
      <c r="K99" s="137"/>
      <c r="L99" s="30"/>
      <c r="M99" s="138" t="s">
        <v>19</v>
      </c>
      <c r="N99" s="139" t="s">
        <v>40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AR99" s="142" t="s">
        <v>1478</v>
      </c>
      <c r="AT99" s="142" t="s">
        <v>146</v>
      </c>
      <c r="AU99" s="142" t="s">
        <v>78</v>
      </c>
      <c r="AY99" s="15" t="s">
        <v>144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5" t="s">
        <v>76</v>
      </c>
      <c r="BK99" s="143">
        <f>ROUND(I99*H99,2)</f>
        <v>0</v>
      </c>
      <c r="BL99" s="15" t="s">
        <v>1478</v>
      </c>
      <c r="BM99" s="142" t="s">
        <v>2115</v>
      </c>
    </row>
    <row r="100" spans="2:65" s="1" customFormat="1">
      <c r="B100" s="30"/>
      <c r="D100" s="144" t="s">
        <v>152</v>
      </c>
      <c r="F100" s="145" t="s">
        <v>2116</v>
      </c>
      <c r="I100" s="146"/>
      <c r="L100" s="30"/>
      <c r="M100" s="147"/>
      <c r="T100" s="51"/>
      <c r="AT100" s="15" t="s">
        <v>152</v>
      </c>
      <c r="AU100" s="15" t="s">
        <v>78</v>
      </c>
    </row>
    <row r="101" spans="2:65" s="11" customFormat="1" ht="22.95" customHeight="1">
      <c r="B101" s="118"/>
      <c r="D101" s="119" t="s">
        <v>68</v>
      </c>
      <c r="E101" s="128" t="s">
        <v>2117</v>
      </c>
      <c r="F101" s="128" t="s">
        <v>2118</v>
      </c>
      <c r="I101" s="121"/>
      <c r="J101" s="129">
        <f>BK101</f>
        <v>0</v>
      </c>
      <c r="L101" s="118"/>
      <c r="M101" s="123"/>
      <c r="P101" s="124">
        <f>SUM(P102:P103)</f>
        <v>0</v>
      </c>
      <c r="R101" s="124">
        <f>SUM(R102:R103)</f>
        <v>0</v>
      </c>
      <c r="T101" s="125">
        <f>SUM(T102:T103)</f>
        <v>0</v>
      </c>
      <c r="AR101" s="119" t="s">
        <v>171</v>
      </c>
      <c r="AT101" s="126" t="s">
        <v>68</v>
      </c>
      <c r="AU101" s="126" t="s">
        <v>76</v>
      </c>
      <c r="AY101" s="119" t="s">
        <v>144</v>
      </c>
      <c r="BK101" s="127">
        <f>SUM(BK102:BK103)</f>
        <v>0</v>
      </c>
    </row>
    <row r="102" spans="2:65" s="1" customFormat="1" ht="16.5" customHeight="1">
      <c r="B102" s="30"/>
      <c r="C102" s="130" t="s">
        <v>150</v>
      </c>
      <c r="D102" s="130" t="s">
        <v>146</v>
      </c>
      <c r="E102" s="131" t="s">
        <v>2119</v>
      </c>
      <c r="F102" s="132" t="s">
        <v>2118</v>
      </c>
      <c r="G102" s="133" t="s">
        <v>435</v>
      </c>
      <c r="H102" s="134">
        <v>1</v>
      </c>
      <c r="I102" s="135"/>
      <c r="J102" s="136">
        <f>ROUND(I102*H102,2)</f>
        <v>0</v>
      </c>
      <c r="K102" s="137"/>
      <c r="L102" s="30"/>
      <c r="M102" s="138" t="s">
        <v>19</v>
      </c>
      <c r="N102" s="139" t="s">
        <v>40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1478</v>
      </c>
      <c r="AT102" s="142" t="s">
        <v>146</v>
      </c>
      <c r="AU102" s="142" t="s">
        <v>78</v>
      </c>
      <c r="AY102" s="15" t="s">
        <v>144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5" t="s">
        <v>76</v>
      </c>
      <c r="BK102" s="143">
        <f>ROUND(I102*H102,2)</f>
        <v>0</v>
      </c>
      <c r="BL102" s="15" t="s">
        <v>1478</v>
      </c>
      <c r="BM102" s="142" t="s">
        <v>2120</v>
      </c>
    </row>
    <row r="103" spans="2:65" s="1" customFormat="1">
      <c r="B103" s="30"/>
      <c r="D103" s="144" t="s">
        <v>152</v>
      </c>
      <c r="F103" s="145" t="s">
        <v>2121</v>
      </c>
      <c r="I103" s="146"/>
      <c r="L103" s="30"/>
      <c r="M103" s="147"/>
      <c r="T103" s="51"/>
      <c r="AT103" s="15" t="s">
        <v>152</v>
      </c>
      <c r="AU103" s="15" t="s">
        <v>78</v>
      </c>
    </row>
    <row r="104" spans="2:65" s="11" customFormat="1" ht="22.95" customHeight="1">
      <c r="B104" s="118"/>
      <c r="D104" s="119" t="s">
        <v>68</v>
      </c>
      <c r="E104" s="128" t="s">
        <v>2122</v>
      </c>
      <c r="F104" s="128" t="s">
        <v>2123</v>
      </c>
      <c r="I104" s="121"/>
      <c r="J104" s="129">
        <f>BK104</f>
        <v>0</v>
      </c>
      <c r="L104" s="118"/>
      <c r="M104" s="123"/>
      <c r="P104" s="124">
        <f>SUM(P105:P106)</f>
        <v>0</v>
      </c>
      <c r="R104" s="124">
        <f>SUM(R105:R106)</f>
        <v>0</v>
      </c>
      <c r="T104" s="125">
        <f>SUM(T105:T106)</f>
        <v>0</v>
      </c>
      <c r="AR104" s="119" t="s">
        <v>171</v>
      </c>
      <c r="AT104" s="126" t="s">
        <v>68</v>
      </c>
      <c r="AU104" s="126" t="s">
        <v>76</v>
      </c>
      <c r="AY104" s="119" t="s">
        <v>144</v>
      </c>
      <c r="BK104" s="127">
        <f>SUM(BK105:BK106)</f>
        <v>0</v>
      </c>
    </row>
    <row r="105" spans="2:65" s="1" customFormat="1" ht="16.5" customHeight="1">
      <c r="B105" s="30"/>
      <c r="C105" s="130" t="s">
        <v>176</v>
      </c>
      <c r="D105" s="130" t="s">
        <v>146</v>
      </c>
      <c r="E105" s="131" t="s">
        <v>2124</v>
      </c>
      <c r="F105" s="132" t="s">
        <v>2123</v>
      </c>
      <c r="G105" s="133" t="s">
        <v>435</v>
      </c>
      <c r="H105" s="134">
        <v>1</v>
      </c>
      <c r="I105" s="135"/>
      <c r="J105" s="136">
        <f>ROUND(I105*H105,2)</f>
        <v>0</v>
      </c>
      <c r="K105" s="137"/>
      <c r="L105" s="30"/>
      <c r="M105" s="138" t="s">
        <v>19</v>
      </c>
      <c r="N105" s="139" t="s">
        <v>40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1478</v>
      </c>
      <c r="AT105" s="142" t="s">
        <v>146</v>
      </c>
      <c r="AU105" s="142" t="s">
        <v>78</v>
      </c>
      <c r="AY105" s="15" t="s">
        <v>144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5" t="s">
        <v>76</v>
      </c>
      <c r="BK105" s="143">
        <f>ROUND(I105*H105,2)</f>
        <v>0</v>
      </c>
      <c r="BL105" s="15" t="s">
        <v>1478</v>
      </c>
      <c r="BM105" s="142" t="s">
        <v>2125</v>
      </c>
    </row>
    <row r="106" spans="2:65" s="1" customFormat="1">
      <c r="B106" s="30"/>
      <c r="D106" s="144" t="s">
        <v>152</v>
      </c>
      <c r="F106" s="145" t="s">
        <v>2126</v>
      </c>
      <c r="I106" s="146"/>
      <c r="L106" s="30"/>
      <c r="M106" s="175"/>
      <c r="N106" s="176"/>
      <c r="O106" s="176"/>
      <c r="P106" s="176"/>
      <c r="Q106" s="176"/>
      <c r="R106" s="176"/>
      <c r="S106" s="176"/>
      <c r="T106" s="177"/>
      <c r="AT106" s="15" t="s">
        <v>152</v>
      </c>
      <c r="AU106" s="15" t="s">
        <v>78</v>
      </c>
    </row>
    <row r="107" spans="2:65" s="1" customFormat="1" ht="6.9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30"/>
    </row>
  </sheetData>
  <sheetProtection algorithmName="SHA-512" hashValue="VTnGEnbbi3SPx8eTD/B/9nVt2g+lFmK5O3gjzcopBHFU0NAl3EVvkg/2e2m7000uqvZpIoPLrlSkrp16tGaWPg==" saltValue="yNu84ppxaGjWApjWnMgR/Cs14twR8RtVHYfONXOdvPO/sG3M9LCdDMmc0AMe9gVnY+74Ed9wLuiKJXe/sob15g==" spinCount="100000" sheet="1" objects="1" scenarios="1" formatColumns="0" formatRows="0" autoFilter="0"/>
  <autoFilter ref="C85:K106" xr:uid="{00000000-0009-0000-0000-000009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900-000000000000}"/>
    <hyperlink ref="F93" r:id="rId2" xr:uid="{00000000-0004-0000-0900-000001000000}"/>
    <hyperlink ref="F96" r:id="rId3" xr:uid="{00000000-0004-0000-0900-000002000000}"/>
    <hyperlink ref="F100" r:id="rId4" xr:uid="{00000000-0004-0000-0900-000003000000}"/>
    <hyperlink ref="F103" r:id="rId5" xr:uid="{00000000-0004-0000-0900-000004000000}"/>
    <hyperlink ref="F106" r:id="rId6" xr:uid="{00000000-0004-0000-0900-000005000000}"/>
  </hyperlinks>
  <pageMargins left="0.39374999999999999" right="0.39374999999999999" top="0.39374999999999999" bottom="0.39374999999999999" header="0" footer="0"/>
  <pageSetup paperSize="9" scale="94" fitToHeight="100" orientation="landscape" blackAndWhite="1" r:id="rId7"/>
  <headerFooter>
    <oddFooter>&amp;CStrana &amp;P z &amp;N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6"/>
  <sheetViews>
    <sheetView showGridLines="0" tabSelected="1" topLeftCell="A40" workbookViewId="0">
      <selection activeCell="K60" sqref="K60:AF6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41" t="s">
        <v>14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18"/>
      <c r="BE5" s="238" t="s">
        <v>15</v>
      </c>
      <c r="BS5" s="15" t="s">
        <v>6</v>
      </c>
    </row>
    <row r="6" spans="1:74" ht="36.9" customHeight="1">
      <c r="B6" s="18"/>
      <c r="D6" s="24" t="s">
        <v>16</v>
      </c>
      <c r="K6" s="242" t="s">
        <v>17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18"/>
      <c r="BE6" s="239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39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39"/>
      <c r="BS8" s="15" t="s">
        <v>6</v>
      </c>
    </row>
    <row r="9" spans="1:74" ht="14.4" customHeight="1">
      <c r="B9" s="18"/>
      <c r="AR9" s="18"/>
      <c r="BE9" s="239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19</v>
      </c>
      <c r="AR10" s="18"/>
      <c r="BE10" s="239"/>
      <c r="BS10" s="15" t="s">
        <v>6</v>
      </c>
    </row>
    <row r="11" spans="1:74" ht="18.45" customHeight="1">
      <c r="B11" s="18"/>
      <c r="E11" s="23" t="s">
        <v>22</v>
      </c>
      <c r="AK11" s="25" t="s">
        <v>27</v>
      </c>
      <c r="AN11" s="23" t="s">
        <v>19</v>
      </c>
      <c r="AR11" s="18"/>
      <c r="BE11" s="239"/>
      <c r="BS11" s="15" t="s">
        <v>6</v>
      </c>
    </row>
    <row r="12" spans="1:74" ht="6.9" customHeight="1">
      <c r="B12" s="18"/>
      <c r="AR12" s="18"/>
      <c r="BE12" s="239"/>
      <c r="BS12" s="15" t="s">
        <v>6</v>
      </c>
    </row>
    <row r="13" spans="1:74" ht="12" customHeight="1">
      <c r="B13" s="18"/>
      <c r="D13" s="25" t="s">
        <v>28</v>
      </c>
      <c r="AK13" s="25" t="s">
        <v>26</v>
      </c>
      <c r="AN13" s="27" t="s">
        <v>29</v>
      </c>
      <c r="AR13" s="18"/>
      <c r="BE13" s="239"/>
      <c r="BS13" s="15" t="s">
        <v>6</v>
      </c>
    </row>
    <row r="14" spans="1:74" ht="13.2">
      <c r="B14" s="18"/>
      <c r="E14" s="243" t="s">
        <v>29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5" t="s">
        <v>27</v>
      </c>
      <c r="AN14" s="27" t="s">
        <v>29</v>
      </c>
      <c r="AR14" s="18"/>
      <c r="BE14" s="239"/>
      <c r="BS14" s="15" t="s">
        <v>6</v>
      </c>
    </row>
    <row r="15" spans="1:74" ht="6.9" customHeight="1">
      <c r="B15" s="18"/>
      <c r="AR15" s="18"/>
      <c r="BE15" s="239"/>
      <c r="BS15" s="15" t="s">
        <v>4</v>
      </c>
    </row>
    <row r="16" spans="1:74" ht="12" customHeight="1">
      <c r="B16" s="18"/>
      <c r="D16" s="25" t="s">
        <v>30</v>
      </c>
      <c r="AK16" s="25" t="s">
        <v>26</v>
      </c>
      <c r="AN16" s="23" t="s">
        <v>19</v>
      </c>
      <c r="AR16" s="18"/>
      <c r="BE16" s="239"/>
      <c r="BS16" s="15" t="s">
        <v>4</v>
      </c>
    </row>
    <row r="17" spans="2:71" ht="18.45" customHeight="1">
      <c r="B17" s="18"/>
      <c r="E17" s="23" t="s">
        <v>22</v>
      </c>
      <c r="AK17" s="25" t="s">
        <v>27</v>
      </c>
      <c r="AN17" s="23" t="s">
        <v>19</v>
      </c>
      <c r="AR17" s="18"/>
      <c r="BE17" s="239"/>
      <c r="BS17" s="15" t="s">
        <v>31</v>
      </c>
    </row>
    <row r="18" spans="2:71" ht="6.9" customHeight="1">
      <c r="B18" s="18"/>
      <c r="AR18" s="18"/>
      <c r="BE18" s="239"/>
      <c r="BS18" s="15" t="s">
        <v>6</v>
      </c>
    </row>
    <row r="19" spans="2:71" ht="12" customHeight="1">
      <c r="B19" s="18"/>
      <c r="D19" s="25" t="s">
        <v>32</v>
      </c>
      <c r="AK19" s="25" t="s">
        <v>26</v>
      </c>
      <c r="AN19" s="23" t="s">
        <v>19</v>
      </c>
      <c r="AR19" s="18"/>
      <c r="BE19" s="239"/>
      <c r="BS19" s="15" t="s">
        <v>6</v>
      </c>
    </row>
    <row r="20" spans="2:71" ht="18.45" customHeight="1">
      <c r="B20" s="18"/>
      <c r="E20" s="23" t="s">
        <v>22</v>
      </c>
      <c r="AK20" s="25" t="s">
        <v>27</v>
      </c>
      <c r="AN20" s="23" t="s">
        <v>19</v>
      </c>
      <c r="AR20" s="18"/>
      <c r="BE20" s="239"/>
      <c r="BS20" s="15" t="s">
        <v>4</v>
      </c>
    </row>
    <row r="21" spans="2:71" ht="6.9" customHeight="1">
      <c r="B21" s="18"/>
      <c r="AR21" s="18"/>
      <c r="BE21" s="239"/>
    </row>
    <row r="22" spans="2:71" ht="12" customHeight="1">
      <c r="B22" s="18"/>
      <c r="D22" s="25" t="s">
        <v>33</v>
      </c>
      <c r="AR22" s="18"/>
      <c r="BE22" s="239"/>
    </row>
    <row r="23" spans="2:71" ht="47.25" customHeight="1">
      <c r="B23" s="18"/>
      <c r="E23" s="245" t="s">
        <v>34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R23" s="18"/>
      <c r="BE23" s="239"/>
    </row>
    <row r="24" spans="2:71" ht="6.9" customHeight="1">
      <c r="B24" s="18"/>
      <c r="AR24" s="18"/>
      <c r="BE24" s="239"/>
    </row>
    <row r="25" spans="2:71" ht="6.9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39"/>
    </row>
    <row r="26" spans="2:71" s="1" customFormat="1" ht="25.95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6">
        <f>ROUND(AG54,2)</f>
        <v>0</v>
      </c>
      <c r="AL26" s="247"/>
      <c r="AM26" s="247"/>
      <c r="AN26" s="247"/>
      <c r="AO26" s="247"/>
      <c r="AR26" s="30"/>
      <c r="BE26" s="239"/>
    </row>
    <row r="27" spans="2:71" s="1" customFormat="1" ht="6.9" customHeight="1">
      <c r="B27" s="30"/>
      <c r="AR27" s="30"/>
      <c r="BE27" s="239"/>
    </row>
    <row r="28" spans="2:71" s="1" customFormat="1" ht="13.2">
      <c r="B28" s="30"/>
      <c r="L28" s="248" t="s">
        <v>36</v>
      </c>
      <c r="M28" s="248"/>
      <c r="N28" s="248"/>
      <c r="O28" s="248"/>
      <c r="P28" s="248"/>
      <c r="W28" s="248" t="s">
        <v>37</v>
      </c>
      <c r="X28" s="248"/>
      <c r="Y28" s="248"/>
      <c r="Z28" s="248"/>
      <c r="AA28" s="248"/>
      <c r="AB28" s="248"/>
      <c r="AC28" s="248"/>
      <c r="AD28" s="248"/>
      <c r="AE28" s="248"/>
      <c r="AK28" s="248" t="s">
        <v>38</v>
      </c>
      <c r="AL28" s="248"/>
      <c r="AM28" s="248"/>
      <c r="AN28" s="248"/>
      <c r="AO28" s="248"/>
      <c r="AR28" s="30"/>
      <c r="BE28" s="239"/>
    </row>
    <row r="29" spans="2:71" s="2" customFormat="1" ht="14.4" customHeight="1">
      <c r="B29" s="34"/>
      <c r="D29" s="25" t="s">
        <v>39</v>
      </c>
      <c r="F29" s="25" t="s">
        <v>40</v>
      </c>
      <c r="L29" s="228">
        <v>0.21</v>
      </c>
      <c r="M29" s="229"/>
      <c r="N29" s="229"/>
      <c r="O29" s="229"/>
      <c r="P29" s="229"/>
      <c r="W29" s="230">
        <f>ROUND(AZ54, 2)</f>
        <v>0</v>
      </c>
      <c r="X29" s="229"/>
      <c r="Y29" s="229"/>
      <c r="Z29" s="229"/>
      <c r="AA29" s="229"/>
      <c r="AB29" s="229"/>
      <c r="AC29" s="229"/>
      <c r="AD29" s="229"/>
      <c r="AE29" s="229"/>
      <c r="AK29" s="230">
        <f>ROUND(AV54, 2)</f>
        <v>0</v>
      </c>
      <c r="AL29" s="229"/>
      <c r="AM29" s="229"/>
      <c r="AN29" s="229"/>
      <c r="AO29" s="229"/>
      <c r="AR29" s="34"/>
      <c r="BE29" s="240"/>
    </row>
    <row r="30" spans="2:71" s="2" customFormat="1" ht="14.4" customHeight="1">
      <c r="B30" s="34"/>
      <c r="F30" s="25" t="s">
        <v>41</v>
      </c>
      <c r="L30" s="228">
        <v>0.15</v>
      </c>
      <c r="M30" s="229"/>
      <c r="N30" s="229"/>
      <c r="O30" s="229"/>
      <c r="P30" s="229"/>
      <c r="W30" s="230">
        <f>ROUND(BA54, 2)</f>
        <v>0</v>
      </c>
      <c r="X30" s="229"/>
      <c r="Y30" s="229"/>
      <c r="Z30" s="229"/>
      <c r="AA30" s="229"/>
      <c r="AB30" s="229"/>
      <c r="AC30" s="229"/>
      <c r="AD30" s="229"/>
      <c r="AE30" s="229"/>
      <c r="AK30" s="230">
        <f>ROUND(AW54, 2)</f>
        <v>0</v>
      </c>
      <c r="AL30" s="229"/>
      <c r="AM30" s="229"/>
      <c r="AN30" s="229"/>
      <c r="AO30" s="229"/>
      <c r="AR30" s="34"/>
      <c r="BE30" s="240"/>
    </row>
    <row r="31" spans="2:71" s="2" customFormat="1" ht="14.4" hidden="1" customHeight="1">
      <c r="B31" s="34"/>
      <c r="F31" s="25" t="s">
        <v>42</v>
      </c>
      <c r="L31" s="228">
        <v>0.21</v>
      </c>
      <c r="M31" s="229"/>
      <c r="N31" s="229"/>
      <c r="O31" s="229"/>
      <c r="P31" s="229"/>
      <c r="W31" s="230">
        <f>ROUND(BB54, 2)</f>
        <v>0</v>
      </c>
      <c r="X31" s="229"/>
      <c r="Y31" s="229"/>
      <c r="Z31" s="229"/>
      <c r="AA31" s="229"/>
      <c r="AB31" s="229"/>
      <c r="AC31" s="229"/>
      <c r="AD31" s="229"/>
      <c r="AE31" s="229"/>
      <c r="AK31" s="230">
        <v>0</v>
      </c>
      <c r="AL31" s="229"/>
      <c r="AM31" s="229"/>
      <c r="AN31" s="229"/>
      <c r="AO31" s="229"/>
      <c r="AR31" s="34"/>
      <c r="BE31" s="240"/>
    </row>
    <row r="32" spans="2:71" s="2" customFormat="1" ht="14.4" hidden="1" customHeight="1">
      <c r="B32" s="34"/>
      <c r="F32" s="25" t="s">
        <v>43</v>
      </c>
      <c r="L32" s="228">
        <v>0.15</v>
      </c>
      <c r="M32" s="229"/>
      <c r="N32" s="229"/>
      <c r="O32" s="229"/>
      <c r="P32" s="229"/>
      <c r="W32" s="230">
        <f>ROUND(BC54, 2)</f>
        <v>0</v>
      </c>
      <c r="X32" s="229"/>
      <c r="Y32" s="229"/>
      <c r="Z32" s="229"/>
      <c r="AA32" s="229"/>
      <c r="AB32" s="229"/>
      <c r="AC32" s="229"/>
      <c r="AD32" s="229"/>
      <c r="AE32" s="229"/>
      <c r="AK32" s="230">
        <v>0</v>
      </c>
      <c r="AL32" s="229"/>
      <c r="AM32" s="229"/>
      <c r="AN32" s="229"/>
      <c r="AO32" s="229"/>
      <c r="AR32" s="34"/>
      <c r="BE32" s="240"/>
    </row>
    <row r="33" spans="2:44" s="2" customFormat="1" ht="14.4" hidden="1" customHeight="1">
      <c r="B33" s="34"/>
      <c r="F33" s="25" t="s">
        <v>44</v>
      </c>
      <c r="L33" s="228">
        <v>0</v>
      </c>
      <c r="M33" s="229"/>
      <c r="N33" s="229"/>
      <c r="O33" s="229"/>
      <c r="P33" s="229"/>
      <c r="W33" s="230">
        <f>ROUND(BD54, 2)</f>
        <v>0</v>
      </c>
      <c r="X33" s="229"/>
      <c r="Y33" s="229"/>
      <c r="Z33" s="229"/>
      <c r="AA33" s="229"/>
      <c r="AB33" s="229"/>
      <c r="AC33" s="229"/>
      <c r="AD33" s="229"/>
      <c r="AE33" s="229"/>
      <c r="AK33" s="230">
        <v>0</v>
      </c>
      <c r="AL33" s="229"/>
      <c r="AM33" s="229"/>
      <c r="AN33" s="229"/>
      <c r="AO33" s="229"/>
      <c r="AR33" s="34"/>
    </row>
    <row r="34" spans="2:44" s="1" customFormat="1" ht="6.9" customHeight="1">
      <c r="B34" s="30"/>
      <c r="AR34" s="30"/>
    </row>
    <row r="35" spans="2:44" s="1" customFormat="1" ht="25.95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34" t="s">
        <v>47</v>
      </c>
      <c r="Y35" s="232"/>
      <c r="Z35" s="232"/>
      <c r="AA35" s="232"/>
      <c r="AB35" s="232"/>
      <c r="AC35" s="37"/>
      <c r="AD35" s="37"/>
      <c r="AE35" s="37"/>
      <c r="AF35" s="37"/>
      <c r="AG35" s="37"/>
      <c r="AH35" s="37"/>
      <c r="AI35" s="37"/>
      <c r="AJ35" s="37"/>
      <c r="AK35" s="231">
        <f>SUM(AK26:AK33)</f>
        <v>0</v>
      </c>
      <c r="AL35" s="232"/>
      <c r="AM35" s="232"/>
      <c r="AN35" s="232"/>
      <c r="AO35" s="233"/>
      <c r="AP35" s="35"/>
      <c r="AQ35" s="35"/>
      <c r="AR35" s="30"/>
    </row>
    <row r="36" spans="2:44" s="1" customFormat="1" ht="6.9" customHeight="1">
      <c r="B36" s="30"/>
      <c r="AR36" s="30"/>
    </row>
    <row r="37" spans="2:44" s="1" customFormat="1" ht="6.9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" customHeight="1">
      <c r="B42" s="30"/>
      <c r="C42" s="19" t="s">
        <v>48</v>
      </c>
      <c r="AR42" s="30"/>
    </row>
    <row r="43" spans="2:44" s="1" customFormat="1" ht="6.9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66806357</v>
      </c>
      <c r="AR44" s="43"/>
    </row>
    <row r="45" spans="2:44" s="4" customFormat="1" ht="36.9" customHeight="1">
      <c r="B45" s="44"/>
      <c r="C45" s="45" t="s">
        <v>16</v>
      </c>
      <c r="L45" s="235" t="str">
        <f>K6</f>
        <v>Úprava parku ve Vělopolí DPS</v>
      </c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R45" s="44"/>
    </row>
    <row r="46" spans="2:44" s="1" customFormat="1" ht="6.9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 xml:space="preserve"> </v>
      </c>
      <c r="AI47" s="25" t="s">
        <v>23</v>
      </c>
      <c r="AM47" s="223" t="str">
        <f>IF(AN8= "","",AN8)</f>
        <v>14. 5. 2025</v>
      </c>
      <c r="AN47" s="223"/>
      <c r="AR47" s="30"/>
    </row>
    <row r="48" spans="2:44" s="1" customFormat="1" ht="6.9" customHeight="1">
      <c r="B48" s="30"/>
      <c r="AR48" s="30"/>
    </row>
    <row r="49" spans="1:91" s="1" customFormat="1" ht="15.15" customHeight="1">
      <c r="B49" s="30"/>
      <c r="C49" s="25" t="s">
        <v>25</v>
      </c>
      <c r="L49" s="3" t="str">
        <f>IF(E11= "","",E11)</f>
        <v xml:space="preserve"> </v>
      </c>
      <c r="AI49" s="25" t="s">
        <v>30</v>
      </c>
      <c r="AM49" s="221" t="str">
        <f>IF(E17="","",E17)</f>
        <v xml:space="preserve"> </v>
      </c>
      <c r="AN49" s="222"/>
      <c r="AO49" s="222"/>
      <c r="AP49" s="222"/>
      <c r="AR49" s="30"/>
      <c r="AS49" s="224" t="s">
        <v>49</v>
      </c>
      <c r="AT49" s="225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15" customHeight="1">
      <c r="B50" s="30"/>
      <c r="C50" s="25" t="s">
        <v>28</v>
      </c>
      <c r="L50" s="3" t="str">
        <f>IF(E14= "Vyplň údaj","",E14)</f>
        <v/>
      </c>
      <c r="AI50" s="25" t="s">
        <v>32</v>
      </c>
      <c r="AM50" s="221" t="str">
        <f>IF(E20="","",E20)</f>
        <v xml:space="preserve"> </v>
      </c>
      <c r="AN50" s="222"/>
      <c r="AO50" s="222"/>
      <c r="AP50" s="222"/>
      <c r="AR50" s="30"/>
      <c r="AS50" s="226"/>
      <c r="AT50" s="227"/>
      <c r="BD50" s="51"/>
    </row>
    <row r="51" spans="1:91" s="1" customFormat="1" ht="10.95" customHeight="1">
      <c r="B51" s="30"/>
      <c r="AR51" s="30"/>
      <c r="AS51" s="226"/>
      <c r="AT51" s="227"/>
      <c r="BD51" s="51"/>
    </row>
    <row r="52" spans="1:91" s="1" customFormat="1" ht="29.25" customHeight="1">
      <c r="B52" s="30"/>
      <c r="C52" s="251" t="s">
        <v>50</v>
      </c>
      <c r="D52" s="214"/>
      <c r="E52" s="214"/>
      <c r="F52" s="214"/>
      <c r="G52" s="214"/>
      <c r="H52" s="52"/>
      <c r="I52" s="213" t="s">
        <v>51</v>
      </c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20" t="s">
        <v>52</v>
      </c>
      <c r="AH52" s="214"/>
      <c r="AI52" s="214"/>
      <c r="AJ52" s="214"/>
      <c r="AK52" s="214"/>
      <c r="AL52" s="214"/>
      <c r="AM52" s="214"/>
      <c r="AN52" s="213" t="s">
        <v>53</v>
      </c>
      <c r="AO52" s="214"/>
      <c r="AP52" s="214"/>
      <c r="AQ52" s="53" t="s">
        <v>54</v>
      </c>
      <c r="AR52" s="30"/>
      <c r="AS52" s="54" t="s">
        <v>55</v>
      </c>
      <c r="AT52" s="55" t="s">
        <v>56</v>
      </c>
      <c r="AU52" s="55" t="s">
        <v>57</v>
      </c>
      <c r="AV52" s="55" t="s">
        <v>58</v>
      </c>
      <c r="AW52" s="55" t="s">
        <v>59</v>
      </c>
      <c r="AX52" s="55" t="s">
        <v>60</v>
      </c>
      <c r="AY52" s="55" t="s">
        <v>61</v>
      </c>
      <c r="AZ52" s="55" t="s">
        <v>62</v>
      </c>
      <c r="BA52" s="55" t="s">
        <v>63</v>
      </c>
      <c r="BB52" s="55" t="s">
        <v>64</v>
      </c>
      <c r="BC52" s="55" t="s">
        <v>65</v>
      </c>
      <c r="BD52" s="56" t="s">
        <v>66</v>
      </c>
    </row>
    <row r="53" spans="1:91" s="1" customFormat="1" ht="10.95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" customHeight="1">
      <c r="B54" s="58"/>
      <c r="C54" s="59" t="s">
        <v>67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37">
        <f>ROUND(AG55+SUM(AG61:AG64),2)</f>
        <v>0</v>
      </c>
      <c r="AH54" s="237"/>
      <c r="AI54" s="237"/>
      <c r="AJ54" s="237"/>
      <c r="AK54" s="237"/>
      <c r="AL54" s="237"/>
      <c r="AM54" s="237"/>
      <c r="AN54" s="217">
        <f t="shared" ref="AN54:AN64" si="0">SUM(AG54,AT54)</f>
        <v>0</v>
      </c>
      <c r="AO54" s="217"/>
      <c r="AP54" s="217"/>
      <c r="AQ54" s="62" t="s">
        <v>19</v>
      </c>
      <c r="AR54" s="58"/>
      <c r="AS54" s="63">
        <f>ROUND(AS55+SUM(AS61:AS64),2)</f>
        <v>0</v>
      </c>
      <c r="AT54" s="64">
        <f t="shared" ref="AT54:AT64" si="1">ROUND(SUM(AV54:AW54),2)</f>
        <v>0</v>
      </c>
      <c r="AU54" s="65">
        <f>ROUND(AU55+SUM(AU61:AU64),5)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ROUND(AZ55+SUM(AZ61:AZ64),2)</f>
        <v>0</v>
      </c>
      <c r="BA54" s="64">
        <f>ROUND(BA55+SUM(BA61:BA64),2)</f>
        <v>0</v>
      </c>
      <c r="BB54" s="64">
        <f>ROUND(BB55+SUM(BB61:BB64),2)</f>
        <v>0</v>
      </c>
      <c r="BC54" s="64">
        <f>ROUND(BC55+SUM(BC61:BC64),2)</f>
        <v>0</v>
      </c>
      <c r="BD54" s="66">
        <f>ROUND(BD55+SUM(BD61:BD64),2)</f>
        <v>0</v>
      </c>
      <c r="BS54" s="67" t="s">
        <v>68</v>
      </c>
      <c r="BT54" s="67" t="s">
        <v>69</v>
      </c>
      <c r="BU54" s="68" t="s">
        <v>70</v>
      </c>
      <c r="BV54" s="67" t="s">
        <v>71</v>
      </c>
      <c r="BW54" s="67" t="s">
        <v>5</v>
      </c>
      <c r="BX54" s="67" t="s">
        <v>72</v>
      </c>
      <c r="CL54" s="67" t="s">
        <v>19</v>
      </c>
    </row>
    <row r="55" spans="1:91" s="6" customFormat="1" ht="24.75" customHeight="1">
      <c r="B55" s="69"/>
      <c r="C55" s="70"/>
      <c r="D55" s="249" t="s">
        <v>73</v>
      </c>
      <c r="E55" s="249"/>
      <c r="F55" s="249"/>
      <c r="G55" s="249"/>
      <c r="H55" s="249"/>
      <c r="I55" s="71"/>
      <c r="J55" s="249" t="s">
        <v>74</v>
      </c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18">
        <f>ROUND(SUM(AG56:AG60),2)</f>
        <v>0</v>
      </c>
      <c r="AH55" s="212"/>
      <c r="AI55" s="212"/>
      <c r="AJ55" s="212"/>
      <c r="AK55" s="212"/>
      <c r="AL55" s="212"/>
      <c r="AM55" s="212"/>
      <c r="AN55" s="211">
        <f t="shared" si="0"/>
        <v>0</v>
      </c>
      <c r="AO55" s="212"/>
      <c r="AP55" s="212"/>
      <c r="AQ55" s="72" t="s">
        <v>75</v>
      </c>
      <c r="AR55" s="69"/>
      <c r="AS55" s="73">
        <f>ROUND(SUM(AS56:AS60),2)</f>
        <v>0</v>
      </c>
      <c r="AT55" s="74">
        <f t="shared" si="1"/>
        <v>0</v>
      </c>
      <c r="AU55" s="75">
        <f>ROUND(SUM(AU56:AU60),5)</f>
        <v>0</v>
      </c>
      <c r="AV55" s="74">
        <f>ROUND(AZ55*L29,2)</f>
        <v>0</v>
      </c>
      <c r="AW55" s="74">
        <f>ROUND(BA55*L30,2)</f>
        <v>0</v>
      </c>
      <c r="AX55" s="74">
        <f>ROUND(BB55*L29,2)</f>
        <v>0</v>
      </c>
      <c r="AY55" s="74">
        <f>ROUND(BC55*L30,2)</f>
        <v>0</v>
      </c>
      <c r="AZ55" s="74">
        <f>ROUND(SUM(AZ56:AZ60),2)</f>
        <v>0</v>
      </c>
      <c r="BA55" s="74">
        <f>ROUND(SUM(BA56:BA60),2)</f>
        <v>0</v>
      </c>
      <c r="BB55" s="74">
        <f>ROUND(SUM(BB56:BB60),2)</f>
        <v>0</v>
      </c>
      <c r="BC55" s="74">
        <f>ROUND(SUM(BC56:BC60),2)</f>
        <v>0</v>
      </c>
      <c r="BD55" s="76">
        <f>ROUND(SUM(BD56:BD60),2)</f>
        <v>0</v>
      </c>
      <c r="BS55" s="77" t="s">
        <v>68</v>
      </c>
      <c r="BT55" s="77" t="s">
        <v>76</v>
      </c>
      <c r="BU55" s="77" t="s">
        <v>70</v>
      </c>
      <c r="BV55" s="77" t="s">
        <v>71</v>
      </c>
      <c r="BW55" s="77" t="s">
        <v>77</v>
      </c>
      <c r="BX55" s="77" t="s">
        <v>5</v>
      </c>
      <c r="CL55" s="77" t="s">
        <v>19</v>
      </c>
      <c r="CM55" s="77" t="s">
        <v>78</v>
      </c>
    </row>
    <row r="56" spans="1:91" s="3" customFormat="1" ht="16.5" customHeight="1">
      <c r="A56" s="78" t="s">
        <v>79</v>
      </c>
      <c r="B56" s="43"/>
      <c r="C56" s="9"/>
      <c r="D56" s="9"/>
      <c r="E56" s="250" t="s">
        <v>80</v>
      </c>
      <c r="F56" s="250"/>
      <c r="G56" s="250"/>
      <c r="H56" s="250"/>
      <c r="I56" s="250"/>
      <c r="J56" s="9"/>
      <c r="K56" s="250" t="s">
        <v>81</v>
      </c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15">
        <f>'A - Altán'!J32</f>
        <v>0</v>
      </c>
      <c r="AH56" s="216"/>
      <c r="AI56" s="216"/>
      <c r="AJ56" s="216"/>
      <c r="AK56" s="216"/>
      <c r="AL56" s="216"/>
      <c r="AM56" s="216"/>
      <c r="AN56" s="215">
        <f t="shared" si="0"/>
        <v>0</v>
      </c>
      <c r="AO56" s="216"/>
      <c r="AP56" s="216"/>
      <c r="AQ56" s="79" t="s">
        <v>82</v>
      </c>
      <c r="AR56" s="43"/>
      <c r="AS56" s="80">
        <v>0</v>
      </c>
      <c r="AT56" s="81">
        <f t="shared" si="1"/>
        <v>0</v>
      </c>
      <c r="AU56" s="82">
        <f>'A - Altán'!P98</f>
        <v>0</v>
      </c>
      <c r="AV56" s="81">
        <f>'A - Altán'!J35</f>
        <v>0</v>
      </c>
      <c r="AW56" s="81">
        <f>'A - Altán'!J36</f>
        <v>0</v>
      </c>
      <c r="AX56" s="81">
        <f>'A - Altán'!J37</f>
        <v>0</v>
      </c>
      <c r="AY56" s="81">
        <f>'A - Altán'!J38</f>
        <v>0</v>
      </c>
      <c r="AZ56" s="81">
        <f>'A - Altán'!F35</f>
        <v>0</v>
      </c>
      <c r="BA56" s="81">
        <f>'A - Altán'!F36</f>
        <v>0</v>
      </c>
      <c r="BB56" s="81">
        <f>'A - Altán'!F37</f>
        <v>0</v>
      </c>
      <c r="BC56" s="81">
        <f>'A - Altán'!F38</f>
        <v>0</v>
      </c>
      <c r="BD56" s="83">
        <f>'A - Altán'!F39</f>
        <v>0</v>
      </c>
      <c r="BT56" s="23" t="s">
        <v>78</v>
      </c>
      <c r="BV56" s="23" t="s">
        <v>71</v>
      </c>
      <c r="BW56" s="23" t="s">
        <v>83</v>
      </c>
      <c r="BX56" s="23" t="s">
        <v>77</v>
      </c>
      <c r="CL56" s="23" t="s">
        <v>19</v>
      </c>
    </row>
    <row r="57" spans="1:91" s="3" customFormat="1" ht="16.5" customHeight="1">
      <c r="A57" s="78" t="s">
        <v>79</v>
      </c>
      <c r="B57" s="43"/>
      <c r="C57" s="9"/>
      <c r="D57" s="9"/>
      <c r="E57" s="250" t="s">
        <v>84</v>
      </c>
      <c r="F57" s="250"/>
      <c r="G57" s="250"/>
      <c r="H57" s="250"/>
      <c r="I57" s="250"/>
      <c r="J57" s="9"/>
      <c r="K57" s="250" t="s">
        <v>85</v>
      </c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15">
        <f>'B - Molo'!J32</f>
        <v>0</v>
      </c>
      <c r="AH57" s="216"/>
      <c r="AI57" s="216"/>
      <c r="AJ57" s="216"/>
      <c r="AK57" s="216"/>
      <c r="AL57" s="216"/>
      <c r="AM57" s="216"/>
      <c r="AN57" s="215">
        <f t="shared" si="0"/>
        <v>0</v>
      </c>
      <c r="AO57" s="216"/>
      <c r="AP57" s="216"/>
      <c r="AQ57" s="79" t="s">
        <v>82</v>
      </c>
      <c r="AR57" s="43"/>
      <c r="AS57" s="80">
        <v>0</v>
      </c>
      <c r="AT57" s="81">
        <f t="shared" si="1"/>
        <v>0</v>
      </c>
      <c r="AU57" s="82">
        <f>'B - Molo'!P94</f>
        <v>0</v>
      </c>
      <c r="AV57" s="81">
        <f>'B - Molo'!J35</f>
        <v>0</v>
      </c>
      <c r="AW57" s="81">
        <f>'B - Molo'!J36</f>
        <v>0</v>
      </c>
      <c r="AX57" s="81">
        <f>'B - Molo'!J37</f>
        <v>0</v>
      </c>
      <c r="AY57" s="81">
        <f>'B - Molo'!J38</f>
        <v>0</v>
      </c>
      <c r="AZ57" s="81">
        <f>'B - Molo'!F35</f>
        <v>0</v>
      </c>
      <c r="BA57" s="81">
        <f>'B - Molo'!F36</f>
        <v>0</v>
      </c>
      <c r="BB57" s="81">
        <f>'B - Molo'!F37</f>
        <v>0</v>
      </c>
      <c r="BC57" s="81">
        <f>'B - Molo'!F38</f>
        <v>0</v>
      </c>
      <c r="BD57" s="83">
        <f>'B - Molo'!F39</f>
        <v>0</v>
      </c>
      <c r="BT57" s="23" t="s">
        <v>78</v>
      </c>
      <c r="BV57" s="23" t="s">
        <v>71</v>
      </c>
      <c r="BW57" s="23" t="s">
        <v>86</v>
      </c>
      <c r="BX57" s="23" t="s">
        <v>77</v>
      </c>
      <c r="CL57" s="23" t="s">
        <v>19</v>
      </c>
    </row>
    <row r="58" spans="1:91" s="3" customFormat="1" ht="16.5" customHeight="1">
      <c r="A58" s="78" t="s">
        <v>79</v>
      </c>
      <c r="B58" s="43"/>
      <c r="C58" s="9"/>
      <c r="D58" s="9"/>
      <c r="E58" s="250" t="s">
        <v>87</v>
      </c>
      <c r="F58" s="250"/>
      <c r="G58" s="250"/>
      <c r="H58" s="250"/>
      <c r="I58" s="250"/>
      <c r="J58" s="9"/>
      <c r="K58" s="250" t="s">
        <v>88</v>
      </c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15">
        <f>'C - Přístřešek pro sportovce'!J32</f>
        <v>0</v>
      </c>
      <c r="AH58" s="216"/>
      <c r="AI58" s="216"/>
      <c r="AJ58" s="216"/>
      <c r="AK58" s="216"/>
      <c r="AL58" s="216"/>
      <c r="AM58" s="216"/>
      <c r="AN58" s="215">
        <f t="shared" si="0"/>
        <v>0</v>
      </c>
      <c r="AO58" s="216"/>
      <c r="AP58" s="216"/>
      <c r="AQ58" s="79" t="s">
        <v>82</v>
      </c>
      <c r="AR58" s="43"/>
      <c r="AS58" s="80">
        <v>0</v>
      </c>
      <c r="AT58" s="81">
        <f t="shared" si="1"/>
        <v>0</v>
      </c>
      <c r="AU58" s="82">
        <f>'C - Přístřešek pro sportovce'!P97</f>
        <v>0</v>
      </c>
      <c r="AV58" s="81">
        <f>'C - Přístřešek pro sportovce'!J35</f>
        <v>0</v>
      </c>
      <c r="AW58" s="81">
        <f>'C - Přístřešek pro sportovce'!J36</f>
        <v>0</v>
      </c>
      <c r="AX58" s="81">
        <f>'C - Přístřešek pro sportovce'!J37</f>
        <v>0</v>
      </c>
      <c r="AY58" s="81">
        <f>'C - Přístřešek pro sportovce'!J38</f>
        <v>0</v>
      </c>
      <c r="AZ58" s="81">
        <f>'C - Přístřešek pro sportovce'!F35</f>
        <v>0</v>
      </c>
      <c r="BA58" s="81">
        <f>'C - Přístřešek pro sportovce'!F36</f>
        <v>0</v>
      </c>
      <c r="BB58" s="81">
        <f>'C - Přístřešek pro sportovce'!F37</f>
        <v>0</v>
      </c>
      <c r="BC58" s="81">
        <f>'C - Přístřešek pro sportovce'!F38</f>
        <v>0</v>
      </c>
      <c r="BD58" s="83">
        <f>'C - Přístřešek pro sportovce'!F39</f>
        <v>0</v>
      </c>
      <c r="BT58" s="23" t="s">
        <v>78</v>
      </c>
      <c r="BV58" s="23" t="s">
        <v>71</v>
      </c>
      <c r="BW58" s="23" t="s">
        <v>89</v>
      </c>
      <c r="BX58" s="23" t="s">
        <v>77</v>
      </c>
      <c r="CL58" s="23" t="s">
        <v>19</v>
      </c>
    </row>
    <row r="59" spans="1:91" s="3" customFormat="1" ht="16.5" customHeight="1">
      <c r="A59" s="78" t="s">
        <v>79</v>
      </c>
      <c r="B59" s="43"/>
      <c r="C59" s="9"/>
      <c r="D59" s="9"/>
      <c r="E59" s="250" t="s">
        <v>68</v>
      </c>
      <c r="F59" s="250"/>
      <c r="G59" s="250"/>
      <c r="H59" s="250"/>
      <c r="I59" s="250"/>
      <c r="J59" s="9"/>
      <c r="K59" s="250" t="s">
        <v>90</v>
      </c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15">
        <f>'D - Hřiště a okolní plocha'!J32</f>
        <v>0</v>
      </c>
      <c r="AH59" s="216"/>
      <c r="AI59" s="216"/>
      <c r="AJ59" s="216"/>
      <c r="AK59" s="216"/>
      <c r="AL59" s="216"/>
      <c r="AM59" s="216"/>
      <c r="AN59" s="215">
        <f t="shared" si="0"/>
        <v>0</v>
      </c>
      <c r="AO59" s="216"/>
      <c r="AP59" s="216"/>
      <c r="AQ59" s="79" t="s">
        <v>82</v>
      </c>
      <c r="AR59" s="43"/>
      <c r="AS59" s="80">
        <v>0</v>
      </c>
      <c r="AT59" s="81">
        <f t="shared" si="1"/>
        <v>0</v>
      </c>
      <c r="AU59" s="82">
        <f>'D - Hřiště a okolní plocha'!P92</f>
        <v>0</v>
      </c>
      <c r="AV59" s="81">
        <f>'D - Hřiště a okolní plocha'!J35</f>
        <v>0</v>
      </c>
      <c r="AW59" s="81">
        <f>'D - Hřiště a okolní plocha'!J36</f>
        <v>0</v>
      </c>
      <c r="AX59" s="81">
        <f>'D - Hřiště a okolní plocha'!J37</f>
        <v>0</v>
      </c>
      <c r="AY59" s="81">
        <f>'D - Hřiště a okolní plocha'!J38</f>
        <v>0</v>
      </c>
      <c r="AZ59" s="81">
        <f>'D - Hřiště a okolní plocha'!F35</f>
        <v>0</v>
      </c>
      <c r="BA59" s="81">
        <f>'D - Hřiště a okolní plocha'!F36</f>
        <v>0</v>
      </c>
      <c r="BB59" s="81">
        <f>'D - Hřiště a okolní plocha'!F37</f>
        <v>0</v>
      </c>
      <c r="BC59" s="81">
        <f>'D - Hřiště a okolní plocha'!F38</f>
        <v>0</v>
      </c>
      <c r="BD59" s="83">
        <f>'D - Hřiště a okolní plocha'!F39</f>
        <v>0</v>
      </c>
      <c r="BT59" s="23" t="s">
        <v>78</v>
      </c>
      <c r="BV59" s="23" t="s">
        <v>71</v>
      </c>
      <c r="BW59" s="23" t="s">
        <v>91</v>
      </c>
      <c r="BX59" s="23" t="s">
        <v>77</v>
      </c>
      <c r="CL59" s="23" t="s">
        <v>19</v>
      </c>
    </row>
    <row r="60" spans="1:91" s="3" customFormat="1" ht="16.5" customHeight="1">
      <c r="A60" s="78" t="s">
        <v>79</v>
      </c>
      <c r="B60" s="43"/>
      <c r="C60" s="9"/>
      <c r="D60" s="9"/>
      <c r="E60" s="250" t="s">
        <v>92</v>
      </c>
      <c r="F60" s="250"/>
      <c r="G60" s="250"/>
      <c r="H60" s="250"/>
      <c r="I60" s="250"/>
      <c r="J60" s="9"/>
      <c r="K60" s="250" t="s">
        <v>93</v>
      </c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15">
        <f>'F - Mobiliář'!J32</f>
        <v>0</v>
      </c>
      <c r="AH60" s="216"/>
      <c r="AI60" s="216"/>
      <c r="AJ60" s="216"/>
      <c r="AK60" s="216"/>
      <c r="AL60" s="216"/>
      <c r="AM60" s="216"/>
      <c r="AN60" s="215">
        <f t="shared" si="0"/>
        <v>0</v>
      </c>
      <c r="AO60" s="216"/>
      <c r="AP60" s="216"/>
      <c r="AQ60" s="79" t="s">
        <v>82</v>
      </c>
      <c r="AR60" s="43"/>
      <c r="AS60" s="80">
        <v>0</v>
      </c>
      <c r="AT60" s="81">
        <f t="shared" si="1"/>
        <v>0</v>
      </c>
      <c r="AU60" s="82">
        <f>'F - Mobiliář'!P87</f>
        <v>0</v>
      </c>
      <c r="AV60" s="81">
        <f>'F - Mobiliář'!J35</f>
        <v>0</v>
      </c>
      <c r="AW60" s="81">
        <f>'F - Mobiliář'!J36</f>
        <v>0</v>
      </c>
      <c r="AX60" s="81">
        <f>'F - Mobiliář'!J37</f>
        <v>0</v>
      </c>
      <c r="AY60" s="81">
        <f>'F - Mobiliář'!J38</f>
        <v>0</v>
      </c>
      <c r="AZ60" s="81">
        <f>'F - Mobiliář'!F35</f>
        <v>0</v>
      </c>
      <c r="BA60" s="81">
        <f>'F - Mobiliář'!F36</f>
        <v>0</v>
      </c>
      <c r="BB60" s="81">
        <f>'F - Mobiliář'!F37</f>
        <v>0</v>
      </c>
      <c r="BC60" s="81">
        <f>'F - Mobiliář'!F38</f>
        <v>0</v>
      </c>
      <c r="BD60" s="83">
        <f>'F - Mobiliář'!F39</f>
        <v>0</v>
      </c>
      <c r="BT60" s="23" t="s">
        <v>78</v>
      </c>
      <c r="BV60" s="23" t="s">
        <v>71</v>
      </c>
      <c r="BW60" s="23" t="s">
        <v>94</v>
      </c>
      <c r="BX60" s="23" t="s">
        <v>77</v>
      </c>
      <c r="CL60" s="23" t="s">
        <v>19</v>
      </c>
    </row>
    <row r="61" spans="1:91" s="6" customFormat="1" ht="16.5" customHeight="1">
      <c r="A61" s="78" t="s">
        <v>79</v>
      </c>
      <c r="B61" s="69"/>
      <c r="C61" s="70"/>
      <c r="D61" s="249" t="s">
        <v>95</v>
      </c>
      <c r="E61" s="249"/>
      <c r="F61" s="249"/>
      <c r="G61" s="249"/>
      <c r="H61" s="249"/>
      <c r="I61" s="71"/>
      <c r="J61" s="249" t="s">
        <v>96</v>
      </c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11">
        <f>'D.3 - Elektroinstalace '!J30</f>
        <v>0</v>
      </c>
      <c r="AH61" s="212"/>
      <c r="AI61" s="212"/>
      <c r="AJ61" s="212"/>
      <c r="AK61" s="212"/>
      <c r="AL61" s="212"/>
      <c r="AM61" s="212"/>
      <c r="AN61" s="211">
        <f t="shared" si="0"/>
        <v>0</v>
      </c>
      <c r="AO61" s="212"/>
      <c r="AP61" s="212"/>
      <c r="AQ61" s="72" t="s">
        <v>75</v>
      </c>
      <c r="AR61" s="69"/>
      <c r="AS61" s="73">
        <v>0</v>
      </c>
      <c r="AT61" s="74">
        <f t="shared" si="1"/>
        <v>0</v>
      </c>
      <c r="AU61" s="75">
        <f>'D.3 - Elektroinstalace '!P87</f>
        <v>0</v>
      </c>
      <c r="AV61" s="74">
        <f>'D.3 - Elektroinstalace '!J33</f>
        <v>0</v>
      </c>
      <c r="AW61" s="74">
        <f>'D.3 - Elektroinstalace '!J34</f>
        <v>0</v>
      </c>
      <c r="AX61" s="74">
        <f>'D.3 - Elektroinstalace '!J35</f>
        <v>0</v>
      </c>
      <c r="AY61" s="74">
        <f>'D.3 - Elektroinstalace '!J36</f>
        <v>0</v>
      </c>
      <c r="AZ61" s="74">
        <f>'D.3 - Elektroinstalace '!F33</f>
        <v>0</v>
      </c>
      <c r="BA61" s="74">
        <f>'D.3 - Elektroinstalace '!F34</f>
        <v>0</v>
      </c>
      <c r="BB61" s="74">
        <f>'D.3 - Elektroinstalace '!F35</f>
        <v>0</v>
      </c>
      <c r="BC61" s="74">
        <f>'D.3 - Elektroinstalace '!F36</f>
        <v>0</v>
      </c>
      <c r="BD61" s="76">
        <f>'D.3 - Elektroinstalace '!F37</f>
        <v>0</v>
      </c>
      <c r="BT61" s="77" t="s">
        <v>76</v>
      </c>
      <c r="BV61" s="77" t="s">
        <v>71</v>
      </c>
      <c r="BW61" s="77" t="s">
        <v>97</v>
      </c>
      <c r="BX61" s="77" t="s">
        <v>5</v>
      </c>
      <c r="CL61" s="77" t="s">
        <v>19</v>
      </c>
      <c r="CM61" s="77" t="s">
        <v>78</v>
      </c>
    </row>
    <row r="62" spans="1:91" s="6" customFormat="1" ht="16.5" customHeight="1">
      <c r="A62" s="78" t="s">
        <v>79</v>
      </c>
      <c r="B62" s="69"/>
      <c r="C62" s="70"/>
      <c r="D62" s="249" t="s">
        <v>98</v>
      </c>
      <c r="E62" s="249"/>
      <c r="F62" s="249"/>
      <c r="G62" s="249"/>
      <c r="H62" s="249"/>
      <c r="I62" s="71"/>
      <c r="J62" s="249" t="s">
        <v>99</v>
      </c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11">
        <f>'D.4 - Odvodnění'!J30</f>
        <v>0</v>
      </c>
      <c r="AH62" s="212"/>
      <c r="AI62" s="212"/>
      <c r="AJ62" s="212"/>
      <c r="AK62" s="212"/>
      <c r="AL62" s="212"/>
      <c r="AM62" s="212"/>
      <c r="AN62" s="211">
        <f t="shared" si="0"/>
        <v>0</v>
      </c>
      <c r="AO62" s="212"/>
      <c r="AP62" s="212"/>
      <c r="AQ62" s="72" t="s">
        <v>75</v>
      </c>
      <c r="AR62" s="69"/>
      <c r="AS62" s="73">
        <v>0</v>
      </c>
      <c r="AT62" s="74">
        <f t="shared" si="1"/>
        <v>0</v>
      </c>
      <c r="AU62" s="75">
        <f>'D.4 - Odvodnění'!P89</f>
        <v>0</v>
      </c>
      <c r="AV62" s="74">
        <f>'D.4 - Odvodnění'!J33</f>
        <v>0</v>
      </c>
      <c r="AW62" s="74">
        <f>'D.4 - Odvodnění'!J34</f>
        <v>0</v>
      </c>
      <c r="AX62" s="74">
        <f>'D.4 - Odvodnění'!J35</f>
        <v>0</v>
      </c>
      <c r="AY62" s="74">
        <f>'D.4 - Odvodnění'!J36</f>
        <v>0</v>
      </c>
      <c r="AZ62" s="74">
        <f>'D.4 - Odvodnění'!F33</f>
        <v>0</v>
      </c>
      <c r="BA62" s="74">
        <f>'D.4 - Odvodnění'!F34</f>
        <v>0</v>
      </c>
      <c r="BB62" s="74">
        <f>'D.4 - Odvodnění'!F35</f>
        <v>0</v>
      </c>
      <c r="BC62" s="74">
        <f>'D.4 - Odvodnění'!F36</f>
        <v>0</v>
      </c>
      <c r="BD62" s="76">
        <f>'D.4 - Odvodnění'!F37</f>
        <v>0</v>
      </c>
      <c r="BT62" s="77" t="s">
        <v>76</v>
      </c>
      <c r="BV62" s="77" t="s">
        <v>71</v>
      </c>
      <c r="BW62" s="77" t="s">
        <v>100</v>
      </c>
      <c r="BX62" s="77" t="s">
        <v>5</v>
      </c>
      <c r="CL62" s="77" t="s">
        <v>19</v>
      </c>
      <c r="CM62" s="77" t="s">
        <v>78</v>
      </c>
    </row>
    <row r="63" spans="1:91" s="6" customFormat="1" ht="16.5" customHeight="1">
      <c r="A63" s="78" t="s">
        <v>79</v>
      </c>
      <c r="B63" s="69"/>
      <c r="C63" s="70"/>
      <c r="D63" s="249" t="s">
        <v>101</v>
      </c>
      <c r="E63" s="249"/>
      <c r="F63" s="249"/>
      <c r="G63" s="249"/>
      <c r="H63" s="249"/>
      <c r="I63" s="71"/>
      <c r="J63" s="249" t="s">
        <v>102</v>
      </c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11">
        <f>'D.5 - Sadové úpravy'!J30</f>
        <v>0</v>
      </c>
      <c r="AH63" s="212"/>
      <c r="AI63" s="212"/>
      <c r="AJ63" s="212"/>
      <c r="AK63" s="212"/>
      <c r="AL63" s="212"/>
      <c r="AM63" s="212"/>
      <c r="AN63" s="211">
        <f t="shared" si="0"/>
        <v>0</v>
      </c>
      <c r="AO63" s="212"/>
      <c r="AP63" s="212"/>
      <c r="AQ63" s="72" t="s">
        <v>75</v>
      </c>
      <c r="AR63" s="69"/>
      <c r="AS63" s="73">
        <v>0</v>
      </c>
      <c r="AT63" s="74">
        <f t="shared" si="1"/>
        <v>0</v>
      </c>
      <c r="AU63" s="75">
        <f>'D.5 - Sadové úpravy'!P88</f>
        <v>0</v>
      </c>
      <c r="AV63" s="74">
        <f>'D.5 - Sadové úpravy'!J33</f>
        <v>0</v>
      </c>
      <c r="AW63" s="74">
        <f>'D.5 - Sadové úpravy'!J34</f>
        <v>0</v>
      </c>
      <c r="AX63" s="74">
        <f>'D.5 - Sadové úpravy'!J35</f>
        <v>0</v>
      </c>
      <c r="AY63" s="74">
        <f>'D.5 - Sadové úpravy'!J36</f>
        <v>0</v>
      </c>
      <c r="AZ63" s="74">
        <f>'D.5 - Sadové úpravy'!F33</f>
        <v>0</v>
      </c>
      <c r="BA63" s="74">
        <f>'D.5 - Sadové úpravy'!F34</f>
        <v>0</v>
      </c>
      <c r="BB63" s="74">
        <f>'D.5 - Sadové úpravy'!F35</f>
        <v>0</v>
      </c>
      <c r="BC63" s="74">
        <f>'D.5 - Sadové úpravy'!F36</f>
        <v>0</v>
      </c>
      <c r="BD63" s="76">
        <f>'D.5 - Sadové úpravy'!F37</f>
        <v>0</v>
      </c>
      <c r="BT63" s="77" t="s">
        <v>76</v>
      </c>
      <c r="BV63" s="77" t="s">
        <v>71</v>
      </c>
      <c r="BW63" s="77" t="s">
        <v>103</v>
      </c>
      <c r="BX63" s="77" t="s">
        <v>5</v>
      </c>
      <c r="CL63" s="77" t="s">
        <v>19</v>
      </c>
      <c r="CM63" s="77" t="s">
        <v>78</v>
      </c>
    </row>
    <row r="64" spans="1:91" s="6" customFormat="1" ht="16.5" customHeight="1">
      <c r="A64" s="78" t="s">
        <v>79</v>
      </c>
      <c r="B64" s="69"/>
      <c r="C64" s="70"/>
      <c r="D64" s="249" t="s">
        <v>104</v>
      </c>
      <c r="E64" s="249"/>
      <c r="F64" s="249"/>
      <c r="G64" s="249"/>
      <c r="H64" s="249"/>
      <c r="I64" s="71"/>
      <c r="J64" s="249" t="s">
        <v>105</v>
      </c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249"/>
      <c r="AF64" s="249"/>
      <c r="AG64" s="211">
        <f>'VRN - Vedlejší rozpočtové...'!J30</f>
        <v>0</v>
      </c>
      <c r="AH64" s="212"/>
      <c r="AI64" s="212"/>
      <c r="AJ64" s="212"/>
      <c r="AK64" s="212"/>
      <c r="AL64" s="212"/>
      <c r="AM64" s="212"/>
      <c r="AN64" s="211">
        <f t="shared" si="0"/>
        <v>0</v>
      </c>
      <c r="AO64" s="212"/>
      <c r="AP64" s="212"/>
      <c r="AQ64" s="72" t="s">
        <v>75</v>
      </c>
      <c r="AR64" s="69"/>
      <c r="AS64" s="84">
        <v>0</v>
      </c>
      <c r="AT64" s="85">
        <f t="shared" si="1"/>
        <v>0</v>
      </c>
      <c r="AU64" s="86">
        <f>'VRN - Vedlejší rozpočtové...'!P86</f>
        <v>0</v>
      </c>
      <c r="AV64" s="85">
        <f>'VRN - Vedlejší rozpočtové...'!J33</f>
        <v>0</v>
      </c>
      <c r="AW64" s="85">
        <f>'VRN - Vedlejší rozpočtové...'!J34</f>
        <v>0</v>
      </c>
      <c r="AX64" s="85">
        <f>'VRN - Vedlejší rozpočtové...'!J35</f>
        <v>0</v>
      </c>
      <c r="AY64" s="85">
        <f>'VRN - Vedlejší rozpočtové...'!J36</f>
        <v>0</v>
      </c>
      <c r="AZ64" s="85">
        <f>'VRN - Vedlejší rozpočtové...'!F33</f>
        <v>0</v>
      </c>
      <c r="BA64" s="85">
        <f>'VRN - Vedlejší rozpočtové...'!F34</f>
        <v>0</v>
      </c>
      <c r="BB64" s="85">
        <f>'VRN - Vedlejší rozpočtové...'!F35</f>
        <v>0</v>
      </c>
      <c r="BC64" s="85">
        <f>'VRN - Vedlejší rozpočtové...'!F36</f>
        <v>0</v>
      </c>
      <c r="BD64" s="87">
        <f>'VRN - Vedlejší rozpočtové...'!F37</f>
        <v>0</v>
      </c>
      <c r="BT64" s="77" t="s">
        <v>76</v>
      </c>
      <c r="BV64" s="77" t="s">
        <v>71</v>
      </c>
      <c r="BW64" s="77" t="s">
        <v>106</v>
      </c>
      <c r="BX64" s="77" t="s">
        <v>5</v>
      </c>
      <c r="CL64" s="77" t="s">
        <v>19</v>
      </c>
      <c r="CM64" s="77" t="s">
        <v>78</v>
      </c>
    </row>
    <row r="65" spans="2:44" s="1" customFormat="1" ht="30" customHeight="1">
      <c r="B65" s="30"/>
      <c r="AR65" s="30"/>
    </row>
    <row r="66" spans="2:44" s="1" customFormat="1" ht="6.9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30"/>
    </row>
  </sheetData>
  <sheetProtection algorithmName="SHA-512" hashValue="qILMKcXMuYNoTUmmuv7hDiVjCwbfWPcnM9f9hqiKWt5R/PrM1cO32AOC7Drr2/vB/SFGcpYymqJLM96swdjzkg==" saltValue="jSt6NizYz1RNZBphJn0O6iwOEzgCedLQqL63g7WK2DcwmO986HkBDi5sUnXFwRGo8iwVifmC7ltQGPNJTj0H6w==" spinCount="100000" sheet="1" objects="1" scenarios="1" formatColumns="0" formatRows="0"/>
  <mergeCells count="78">
    <mergeCell ref="C52:G52"/>
    <mergeCell ref="D64:H64"/>
    <mergeCell ref="D63:H63"/>
    <mergeCell ref="D55:H55"/>
    <mergeCell ref="D62:H62"/>
    <mergeCell ref="D61:H61"/>
    <mergeCell ref="E58:I58"/>
    <mergeCell ref="E56:I56"/>
    <mergeCell ref="E59:I59"/>
    <mergeCell ref="E60:I60"/>
    <mergeCell ref="E57:I57"/>
    <mergeCell ref="I52:AF52"/>
    <mergeCell ref="J61:AF61"/>
    <mergeCell ref="J55:AF55"/>
    <mergeCell ref="J62:AF62"/>
    <mergeCell ref="J63:AF63"/>
    <mergeCell ref="J64:AF64"/>
    <mergeCell ref="K59:AF59"/>
    <mergeCell ref="K58:AF58"/>
    <mergeCell ref="K56:AF56"/>
    <mergeCell ref="K57:AF57"/>
    <mergeCell ref="K60:AF60"/>
    <mergeCell ref="AK29:AO29"/>
    <mergeCell ref="L29:P29"/>
    <mergeCell ref="W29:AE29"/>
    <mergeCell ref="W30:AE30"/>
    <mergeCell ref="AK30:AO30"/>
    <mergeCell ref="E14:AJ14"/>
    <mergeCell ref="E23:AN23"/>
    <mergeCell ref="AK26:AO26"/>
    <mergeCell ref="L28:P28"/>
    <mergeCell ref="W28:AE28"/>
    <mergeCell ref="AK28:AO28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7:AM57"/>
    <mergeCell ref="AG52:AM52"/>
    <mergeCell ref="AG62:AM62"/>
    <mergeCell ref="AG60:AM60"/>
    <mergeCell ref="AG61:AM61"/>
    <mergeCell ref="AG59:AM59"/>
    <mergeCell ref="AM49:AP49"/>
    <mergeCell ref="AM47:AN47"/>
    <mergeCell ref="AM50:AP50"/>
    <mergeCell ref="AS49:AT51"/>
    <mergeCell ref="L45:AO45"/>
    <mergeCell ref="AG54:AM54"/>
    <mergeCell ref="BE5:BE32"/>
    <mergeCell ref="K5:AO5"/>
    <mergeCell ref="K6:AO6"/>
    <mergeCell ref="AG63:AM63"/>
    <mergeCell ref="AG55:AM55"/>
    <mergeCell ref="AG56:AM56"/>
    <mergeCell ref="AG64:AM64"/>
    <mergeCell ref="AG58:AM58"/>
    <mergeCell ref="AN64:AP64"/>
    <mergeCell ref="AN63:AP63"/>
    <mergeCell ref="AN52:AP52"/>
    <mergeCell ref="AN57:AP57"/>
    <mergeCell ref="AN61:AP61"/>
    <mergeCell ref="AN60:AP60"/>
    <mergeCell ref="AN55:AP55"/>
    <mergeCell ref="AN59:AP59"/>
    <mergeCell ref="AN56:AP56"/>
    <mergeCell ref="AN62:AP62"/>
    <mergeCell ref="AN58:AP58"/>
    <mergeCell ref="AN54:AP54"/>
  </mergeCells>
  <hyperlinks>
    <hyperlink ref="A56" location="'A - Altán'!C2" display="/" xr:uid="{00000000-0004-0000-0000-000000000000}"/>
    <hyperlink ref="A57" location="'B - Molo'!C2" display="/" xr:uid="{00000000-0004-0000-0000-000001000000}"/>
    <hyperlink ref="A58" location="'C - Přístřešek pro sportovce'!C2" display="/" xr:uid="{00000000-0004-0000-0000-000002000000}"/>
    <hyperlink ref="A59" location="'D - Hřiště a okolní plocha'!C2" display="/" xr:uid="{00000000-0004-0000-0000-000003000000}"/>
    <hyperlink ref="A60" location="'F - Mobiliář'!C2" display="/" xr:uid="{00000000-0004-0000-0000-000004000000}"/>
    <hyperlink ref="A61" location="'D.3 - Elektroinstalace '!C2" display="/" xr:uid="{00000000-0004-0000-0000-000005000000}"/>
    <hyperlink ref="A62" location="'D.4 - Odvodnění'!C2" display="/" xr:uid="{00000000-0004-0000-0000-000006000000}"/>
    <hyperlink ref="A63" location="'D.5 - Sadové úpravy'!C2" display="/" xr:uid="{00000000-0004-0000-0000-000007000000}"/>
    <hyperlink ref="A64" location="'VRN - Vedlejší rozpočtové...'!C2" display="/" xr:uid="{00000000-0004-0000-0000-000008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6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5" t="s">
        <v>83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107</v>
      </c>
      <c r="L4" s="18"/>
      <c r="M4" s="88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53" t="str">
        <f>'Rekapitulace stavby'!K6</f>
        <v>Úprava parku ve Vělopolí DPS</v>
      </c>
      <c r="F7" s="254"/>
      <c r="G7" s="254"/>
      <c r="H7" s="254"/>
      <c r="L7" s="18"/>
    </row>
    <row r="8" spans="2:46" ht="12" hidden="1" customHeight="1">
      <c r="B8" s="18"/>
      <c r="D8" s="25" t="s">
        <v>108</v>
      </c>
      <c r="L8" s="18"/>
    </row>
    <row r="9" spans="2:46" s="1" customFormat="1" ht="16.5" hidden="1" customHeight="1">
      <c r="B9" s="30"/>
      <c r="E9" s="253" t="s">
        <v>109</v>
      </c>
      <c r="F9" s="252"/>
      <c r="G9" s="252"/>
      <c r="H9" s="252"/>
      <c r="L9" s="30"/>
    </row>
    <row r="10" spans="2:46" s="1" customFormat="1" ht="12" hidden="1" customHeight="1">
      <c r="B10" s="30"/>
      <c r="D10" s="25" t="s">
        <v>110</v>
      </c>
      <c r="L10" s="30"/>
    </row>
    <row r="11" spans="2:46" s="1" customFormat="1" ht="16.5" hidden="1" customHeight="1">
      <c r="B11" s="30"/>
      <c r="E11" s="235" t="s">
        <v>111</v>
      </c>
      <c r="F11" s="252"/>
      <c r="G11" s="252"/>
      <c r="H11" s="252"/>
      <c r="L11" s="30"/>
    </row>
    <row r="12" spans="2:46" s="1" customFormat="1" hidden="1">
      <c r="B12" s="30"/>
      <c r="L12" s="30"/>
    </row>
    <row r="13" spans="2:46" s="1" customFormat="1" ht="12" hidden="1" customHeight="1">
      <c r="B13" s="30"/>
      <c r="D13" s="25" t="s">
        <v>18</v>
      </c>
      <c r="F13" s="23" t="s">
        <v>19</v>
      </c>
      <c r="I13" s="25" t="s">
        <v>20</v>
      </c>
      <c r="J13" s="23" t="s">
        <v>19</v>
      </c>
      <c r="L13" s="30"/>
    </row>
    <row r="14" spans="2:46" s="1" customFormat="1" ht="12" hidden="1" customHeight="1">
      <c r="B14" s="30"/>
      <c r="D14" s="25" t="s">
        <v>21</v>
      </c>
      <c r="F14" s="23" t="s">
        <v>22</v>
      </c>
      <c r="I14" s="25" t="s">
        <v>23</v>
      </c>
      <c r="J14" s="47" t="str">
        <f>'Rekapitulace stavby'!AN8</f>
        <v>14. 5. 2025</v>
      </c>
      <c r="L14" s="30"/>
    </row>
    <row r="15" spans="2:46" s="1" customFormat="1" ht="10.95" hidden="1" customHeight="1">
      <c r="B15" s="30"/>
      <c r="L15" s="30"/>
    </row>
    <row r="16" spans="2:46" s="1" customFormat="1" ht="12" hidden="1" customHeight="1">
      <c r="B16" s="30"/>
      <c r="D16" s="25" t="s">
        <v>25</v>
      </c>
      <c r="I16" s="25" t="s">
        <v>26</v>
      </c>
      <c r="J16" s="23" t="str">
        <f>IF('Rekapitulace stavby'!AN10="","",'Rekapitulace stavby'!AN10)</f>
        <v/>
      </c>
      <c r="L16" s="30"/>
    </row>
    <row r="17" spans="2:12" s="1" customFormat="1" ht="18" hidden="1" customHeight="1">
      <c r="B17" s="30"/>
      <c r="E17" s="23" t="str">
        <f>IF('Rekapitulace stavby'!E11="","",'Rekapitulace stavby'!E11)</f>
        <v xml:space="preserve"> </v>
      </c>
      <c r="I17" s="25" t="s">
        <v>27</v>
      </c>
      <c r="J17" s="23" t="str">
        <f>IF('Rekapitulace stavby'!AN11="","",'Rekapitulace stavby'!AN11)</f>
        <v/>
      </c>
      <c r="L17" s="30"/>
    </row>
    <row r="18" spans="2:12" s="1" customFormat="1" ht="6.9" hidden="1" customHeight="1">
      <c r="B18" s="30"/>
      <c r="L18" s="30"/>
    </row>
    <row r="19" spans="2:12" s="1" customFormat="1" ht="12" hidden="1" customHeight="1">
      <c r="B19" s="30"/>
      <c r="D19" s="25" t="s">
        <v>28</v>
      </c>
      <c r="I19" s="25" t="s">
        <v>26</v>
      </c>
      <c r="J19" s="26" t="str">
        <f>'Rekapitulace stavby'!AN13</f>
        <v>Vyplň údaj</v>
      </c>
      <c r="L19" s="30"/>
    </row>
    <row r="20" spans="2:12" s="1" customFormat="1" ht="18" hidden="1" customHeight="1">
      <c r="B20" s="30"/>
      <c r="E20" s="255" t="str">
        <f>'Rekapitulace stavby'!E14</f>
        <v>Vyplň údaj</v>
      </c>
      <c r="F20" s="241"/>
      <c r="G20" s="241"/>
      <c r="H20" s="241"/>
      <c r="I20" s="25" t="s">
        <v>27</v>
      </c>
      <c r="J20" s="26" t="str">
        <f>'Rekapitulace stavby'!AN14</f>
        <v>Vyplň údaj</v>
      </c>
      <c r="L20" s="30"/>
    </row>
    <row r="21" spans="2:12" s="1" customFormat="1" ht="6.9" hidden="1" customHeight="1">
      <c r="B21" s="30"/>
      <c r="L21" s="30"/>
    </row>
    <row r="22" spans="2:12" s="1" customFormat="1" ht="12" hidden="1" customHeight="1">
      <c r="B22" s="30"/>
      <c r="D22" s="25" t="s">
        <v>30</v>
      </c>
      <c r="I22" s="25" t="s">
        <v>26</v>
      </c>
      <c r="J22" s="23" t="str">
        <f>IF('Rekapitulace stavby'!AN16="","",'Rekapitulace stavby'!AN16)</f>
        <v/>
      </c>
      <c r="L22" s="30"/>
    </row>
    <row r="23" spans="2:12" s="1" customFormat="1" ht="18" hidden="1" customHeight="1">
      <c r="B23" s="30"/>
      <c r="E23" s="23" t="str">
        <f>IF('Rekapitulace stavby'!E17="","",'Rekapitulace stavby'!E17)</f>
        <v xml:space="preserve"> </v>
      </c>
      <c r="I23" s="25" t="s">
        <v>27</v>
      </c>
      <c r="J23" s="23" t="str">
        <f>IF('Rekapitulace stavby'!AN17="","",'Rekapitulace stavby'!AN17)</f>
        <v/>
      </c>
      <c r="L23" s="30"/>
    </row>
    <row r="24" spans="2:12" s="1" customFormat="1" ht="6.9" hidden="1" customHeight="1">
      <c r="B24" s="30"/>
      <c r="L24" s="30"/>
    </row>
    <row r="25" spans="2:12" s="1" customFormat="1" ht="12" hidden="1" customHeight="1">
      <c r="B25" s="30"/>
      <c r="D25" s="25" t="s">
        <v>32</v>
      </c>
      <c r="I25" s="25" t="s">
        <v>26</v>
      </c>
      <c r="J25" s="23" t="str">
        <f>IF('Rekapitulace stavby'!AN19="","",'Rekapitulace stavby'!AN19)</f>
        <v/>
      </c>
      <c r="L25" s="30"/>
    </row>
    <row r="26" spans="2:12" s="1" customFormat="1" ht="18" hidden="1" customHeight="1">
      <c r="B26" s="30"/>
      <c r="E26" s="23" t="str">
        <f>IF('Rekapitulace stavby'!E20="","",'Rekapitulace stavby'!E20)</f>
        <v xml:space="preserve"> </v>
      </c>
      <c r="I26" s="25" t="s">
        <v>27</v>
      </c>
      <c r="J26" s="23" t="str">
        <f>IF('Rekapitulace stavby'!AN20="","",'Rekapitulace stavby'!AN20)</f>
        <v/>
      </c>
      <c r="L26" s="30"/>
    </row>
    <row r="27" spans="2:12" s="1" customFormat="1" ht="6.9" hidden="1" customHeight="1">
      <c r="B27" s="30"/>
      <c r="L27" s="30"/>
    </row>
    <row r="28" spans="2:12" s="1" customFormat="1" ht="12" hidden="1" customHeight="1">
      <c r="B28" s="30"/>
      <c r="D28" s="25" t="s">
        <v>33</v>
      </c>
      <c r="L28" s="30"/>
    </row>
    <row r="29" spans="2:12" s="7" customFormat="1" ht="16.5" hidden="1" customHeight="1">
      <c r="B29" s="89"/>
      <c r="E29" s="245" t="s">
        <v>19</v>
      </c>
      <c r="F29" s="245"/>
      <c r="G29" s="245"/>
      <c r="H29" s="245"/>
      <c r="L29" s="89"/>
    </row>
    <row r="30" spans="2:12" s="1" customFormat="1" ht="6.9" hidden="1" customHeight="1">
      <c r="B30" s="30"/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25.35" hidden="1" customHeight="1">
      <c r="B32" s="30"/>
      <c r="D32" s="90" t="s">
        <v>35</v>
      </c>
      <c r="J32" s="61">
        <f>ROUND(J98, 2)</f>
        <v>0</v>
      </c>
      <c r="L32" s="30"/>
    </row>
    <row r="33" spans="2:12" s="1" customFormat="1" ht="6.9" hidden="1" customHeight="1">
      <c r="B33" s="30"/>
      <c r="D33" s="48"/>
      <c r="E33" s="48"/>
      <c r="F33" s="48"/>
      <c r="G33" s="48"/>
      <c r="H33" s="48"/>
      <c r="I33" s="48"/>
      <c r="J33" s="48"/>
      <c r="K33" s="48"/>
      <c r="L33" s="30"/>
    </row>
    <row r="34" spans="2:12" s="1" customFormat="1" ht="14.4" hidden="1" customHeight="1">
      <c r="B34" s="30"/>
      <c r="F34" s="33" t="s">
        <v>37</v>
      </c>
      <c r="I34" s="33" t="s">
        <v>36</v>
      </c>
      <c r="J34" s="33" t="s">
        <v>38</v>
      </c>
      <c r="L34" s="30"/>
    </row>
    <row r="35" spans="2:12" s="1" customFormat="1" ht="14.4" hidden="1" customHeight="1">
      <c r="B35" s="30"/>
      <c r="D35" s="50" t="s">
        <v>39</v>
      </c>
      <c r="E35" s="25" t="s">
        <v>40</v>
      </c>
      <c r="F35" s="81">
        <f>ROUND((SUM(BE98:BE275)),  2)</f>
        <v>0</v>
      </c>
      <c r="I35" s="91">
        <v>0.21</v>
      </c>
      <c r="J35" s="81">
        <f>ROUND(((SUM(BE98:BE275))*I35),  2)</f>
        <v>0</v>
      </c>
      <c r="L35" s="30"/>
    </row>
    <row r="36" spans="2:12" s="1" customFormat="1" ht="14.4" hidden="1" customHeight="1">
      <c r="B36" s="30"/>
      <c r="E36" s="25" t="s">
        <v>41</v>
      </c>
      <c r="F36" s="81">
        <f>ROUND((SUM(BF98:BF275)),  2)</f>
        <v>0</v>
      </c>
      <c r="I36" s="91">
        <v>0.15</v>
      </c>
      <c r="J36" s="81">
        <f>ROUND(((SUM(BF98:BF275))*I36),  2)</f>
        <v>0</v>
      </c>
      <c r="L36" s="30"/>
    </row>
    <row r="37" spans="2:12" s="1" customFormat="1" ht="14.4" hidden="1" customHeight="1">
      <c r="B37" s="30"/>
      <c r="E37" s="25" t="s">
        <v>42</v>
      </c>
      <c r="F37" s="81">
        <f>ROUND((SUM(BG98:BG275)),  2)</f>
        <v>0</v>
      </c>
      <c r="I37" s="91">
        <v>0.21</v>
      </c>
      <c r="J37" s="81">
        <f>0</f>
        <v>0</v>
      </c>
      <c r="L37" s="30"/>
    </row>
    <row r="38" spans="2:12" s="1" customFormat="1" ht="14.4" hidden="1" customHeight="1">
      <c r="B38" s="30"/>
      <c r="E38" s="25" t="s">
        <v>43</v>
      </c>
      <c r="F38" s="81">
        <f>ROUND((SUM(BH98:BH275)),  2)</f>
        <v>0</v>
      </c>
      <c r="I38" s="91">
        <v>0.15</v>
      </c>
      <c r="J38" s="81">
        <f>0</f>
        <v>0</v>
      </c>
      <c r="L38" s="30"/>
    </row>
    <row r="39" spans="2:12" s="1" customFormat="1" ht="14.4" hidden="1" customHeight="1">
      <c r="B39" s="30"/>
      <c r="E39" s="25" t="s">
        <v>44</v>
      </c>
      <c r="F39" s="81">
        <f>ROUND((SUM(BI98:BI275)),  2)</f>
        <v>0</v>
      </c>
      <c r="I39" s="91">
        <v>0</v>
      </c>
      <c r="J39" s="81">
        <f>0</f>
        <v>0</v>
      </c>
      <c r="L39" s="30"/>
    </row>
    <row r="40" spans="2:12" s="1" customFormat="1" ht="6.9" hidden="1" customHeight="1">
      <c r="B40" s="30"/>
      <c r="L40" s="30"/>
    </row>
    <row r="41" spans="2:12" s="1" customFormat="1" ht="25.35" hidden="1" customHeight="1">
      <c r="B41" s="30"/>
      <c r="C41" s="92"/>
      <c r="D41" s="93" t="s">
        <v>45</v>
      </c>
      <c r="E41" s="52"/>
      <c r="F41" s="52"/>
      <c r="G41" s="94" t="s">
        <v>46</v>
      </c>
      <c r="H41" s="95" t="s">
        <v>47</v>
      </c>
      <c r="I41" s="52"/>
      <c r="J41" s="96">
        <f>SUM(J32:J39)</f>
        <v>0</v>
      </c>
      <c r="K41" s="97"/>
      <c r="L41" s="30"/>
    </row>
    <row r="42" spans="2:12" s="1" customFormat="1" ht="14.4" hidden="1" customHeight="1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30"/>
    </row>
    <row r="43" spans="2:12" hidden="1"/>
    <row r="44" spans="2:12" hidden="1"/>
    <row r="45" spans="2:12" hidden="1"/>
    <row r="46" spans="2:12" s="1" customFormat="1" ht="6.9" customHeight="1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30"/>
    </row>
    <row r="47" spans="2:12" s="1" customFormat="1" ht="24.9" customHeight="1">
      <c r="B47" s="30"/>
      <c r="C47" s="19" t="s">
        <v>112</v>
      </c>
      <c r="L47" s="30"/>
    </row>
    <row r="48" spans="2:12" s="1" customFormat="1" ht="6.9" customHeight="1">
      <c r="B48" s="30"/>
      <c r="L48" s="30"/>
    </row>
    <row r="49" spans="2:47" s="1" customFormat="1" ht="12" customHeight="1">
      <c r="B49" s="30"/>
      <c r="C49" s="25" t="s">
        <v>16</v>
      </c>
      <c r="L49" s="30"/>
    </row>
    <row r="50" spans="2:47" s="1" customFormat="1" ht="16.5" customHeight="1">
      <c r="B50" s="30"/>
      <c r="E50" s="253" t="str">
        <f>E7</f>
        <v>Úprava parku ve Vělopolí DPS</v>
      </c>
      <c r="F50" s="254"/>
      <c r="G50" s="254"/>
      <c r="H50" s="254"/>
      <c r="L50" s="30"/>
    </row>
    <row r="51" spans="2:47" ht="12" customHeight="1">
      <c r="B51" s="18"/>
      <c r="C51" s="25" t="s">
        <v>108</v>
      </c>
      <c r="L51" s="18"/>
    </row>
    <row r="52" spans="2:47" s="1" customFormat="1" ht="16.5" customHeight="1">
      <c r="B52" s="30"/>
      <c r="E52" s="253" t="s">
        <v>109</v>
      </c>
      <c r="F52" s="252"/>
      <c r="G52" s="252"/>
      <c r="H52" s="252"/>
      <c r="L52" s="30"/>
    </row>
    <row r="53" spans="2:47" s="1" customFormat="1" ht="12" customHeight="1">
      <c r="B53" s="30"/>
      <c r="C53" s="25" t="s">
        <v>110</v>
      </c>
      <c r="L53" s="30"/>
    </row>
    <row r="54" spans="2:47" s="1" customFormat="1" ht="16.5" customHeight="1">
      <c r="B54" s="30"/>
      <c r="E54" s="235" t="str">
        <f>E11</f>
        <v>A - Altán</v>
      </c>
      <c r="F54" s="252"/>
      <c r="G54" s="252"/>
      <c r="H54" s="252"/>
      <c r="L54" s="30"/>
    </row>
    <row r="55" spans="2:47" s="1" customFormat="1" ht="6.9" customHeight="1">
      <c r="B55" s="30"/>
      <c r="L55" s="30"/>
    </row>
    <row r="56" spans="2:47" s="1" customFormat="1" ht="12" customHeight="1">
      <c r="B56" s="30"/>
      <c r="C56" s="25" t="s">
        <v>21</v>
      </c>
      <c r="F56" s="23" t="str">
        <f>F14</f>
        <v xml:space="preserve"> </v>
      </c>
      <c r="I56" s="25" t="s">
        <v>23</v>
      </c>
      <c r="J56" s="47" t="str">
        <f>IF(J14="","",J14)</f>
        <v>14. 5. 2025</v>
      </c>
      <c r="L56" s="30"/>
    </row>
    <row r="57" spans="2:47" s="1" customFormat="1" ht="6.9" customHeight="1">
      <c r="B57" s="30"/>
      <c r="L57" s="30"/>
    </row>
    <row r="58" spans="2:47" s="1" customFormat="1" ht="15.15" customHeight="1">
      <c r="B58" s="30"/>
      <c r="C58" s="25" t="s">
        <v>25</v>
      </c>
      <c r="F58" s="23" t="str">
        <f>E17</f>
        <v xml:space="preserve"> </v>
      </c>
      <c r="I58" s="25" t="s">
        <v>30</v>
      </c>
      <c r="J58" s="28" t="str">
        <f>E23</f>
        <v xml:space="preserve"> </v>
      </c>
      <c r="L58" s="30"/>
    </row>
    <row r="59" spans="2:47" s="1" customFormat="1" ht="15.15" customHeight="1">
      <c r="B59" s="30"/>
      <c r="C59" s="25" t="s">
        <v>28</v>
      </c>
      <c r="F59" s="23" t="str">
        <f>IF(E20="","",E20)</f>
        <v>Vyplň údaj</v>
      </c>
      <c r="I59" s="25" t="s">
        <v>32</v>
      </c>
      <c r="J59" s="28" t="str">
        <f>E26</f>
        <v xml:space="preserve"> </v>
      </c>
      <c r="L59" s="30"/>
    </row>
    <row r="60" spans="2:47" s="1" customFormat="1" ht="10.35" customHeight="1">
      <c r="B60" s="30"/>
      <c r="L60" s="30"/>
    </row>
    <row r="61" spans="2:47" s="1" customFormat="1" ht="29.25" customHeight="1">
      <c r="B61" s="30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30"/>
    </row>
    <row r="62" spans="2:47" s="1" customFormat="1" ht="10.35" customHeight="1">
      <c r="B62" s="30"/>
      <c r="L62" s="30"/>
    </row>
    <row r="63" spans="2:47" s="1" customFormat="1" ht="22.95" customHeight="1">
      <c r="B63" s="30"/>
      <c r="C63" s="100" t="s">
        <v>67</v>
      </c>
      <c r="J63" s="61">
        <f>J98</f>
        <v>0</v>
      </c>
      <c r="L63" s="30"/>
      <c r="AU63" s="15" t="s">
        <v>115</v>
      </c>
    </row>
    <row r="64" spans="2:47" s="8" customFormat="1" ht="24.9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J99</f>
        <v>0</v>
      </c>
      <c r="L64" s="101"/>
    </row>
    <row r="65" spans="2:12" s="9" customFormat="1" ht="19.95" customHeight="1">
      <c r="B65" s="105"/>
      <c r="D65" s="106" t="s">
        <v>117</v>
      </c>
      <c r="E65" s="107"/>
      <c r="F65" s="107"/>
      <c r="G65" s="107"/>
      <c r="H65" s="107"/>
      <c r="I65" s="107"/>
      <c r="J65" s="108">
        <f>J100</f>
        <v>0</v>
      </c>
      <c r="L65" s="105"/>
    </row>
    <row r="66" spans="2:12" s="9" customFormat="1" ht="19.95" customHeight="1">
      <c r="B66" s="105"/>
      <c r="D66" s="106" t="s">
        <v>118</v>
      </c>
      <c r="E66" s="107"/>
      <c r="F66" s="107"/>
      <c r="G66" s="107"/>
      <c r="H66" s="107"/>
      <c r="I66" s="107"/>
      <c r="J66" s="108">
        <f>J116</f>
        <v>0</v>
      </c>
      <c r="L66" s="105"/>
    </row>
    <row r="67" spans="2:12" s="9" customFormat="1" ht="19.95" customHeight="1">
      <c r="B67" s="105"/>
      <c r="D67" s="106" t="s">
        <v>119</v>
      </c>
      <c r="E67" s="107"/>
      <c r="F67" s="107"/>
      <c r="G67" s="107"/>
      <c r="H67" s="107"/>
      <c r="I67" s="107"/>
      <c r="J67" s="108">
        <f>J185</f>
        <v>0</v>
      </c>
      <c r="L67" s="105"/>
    </row>
    <row r="68" spans="2:12" s="9" customFormat="1" ht="19.95" customHeight="1">
      <c r="B68" s="105"/>
      <c r="D68" s="106" t="s">
        <v>120</v>
      </c>
      <c r="E68" s="107"/>
      <c r="F68" s="107"/>
      <c r="G68" s="107"/>
      <c r="H68" s="107"/>
      <c r="I68" s="107"/>
      <c r="J68" s="108">
        <f>J204</f>
        <v>0</v>
      </c>
      <c r="L68" s="105"/>
    </row>
    <row r="69" spans="2:12" s="9" customFormat="1" ht="19.95" customHeight="1">
      <c r="B69" s="105"/>
      <c r="D69" s="106" t="s">
        <v>121</v>
      </c>
      <c r="E69" s="107"/>
      <c r="F69" s="107"/>
      <c r="G69" s="107"/>
      <c r="H69" s="107"/>
      <c r="I69" s="107"/>
      <c r="J69" s="108">
        <f>J219</f>
        <v>0</v>
      </c>
      <c r="L69" s="105"/>
    </row>
    <row r="70" spans="2:12" s="9" customFormat="1" ht="19.95" customHeight="1">
      <c r="B70" s="105"/>
      <c r="D70" s="106" t="s">
        <v>122</v>
      </c>
      <c r="E70" s="107"/>
      <c r="F70" s="107"/>
      <c r="G70" s="107"/>
      <c r="H70" s="107"/>
      <c r="I70" s="107"/>
      <c r="J70" s="108">
        <f>J228</f>
        <v>0</v>
      </c>
      <c r="L70" s="105"/>
    </row>
    <row r="71" spans="2:12" s="8" customFormat="1" ht="24.9" customHeight="1">
      <c r="B71" s="101"/>
      <c r="D71" s="102" t="s">
        <v>123</v>
      </c>
      <c r="E71" s="103"/>
      <c r="F71" s="103"/>
      <c r="G71" s="103"/>
      <c r="H71" s="103"/>
      <c r="I71" s="103"/>
      <c r="J71" s="104">
        <f>J231</f>
        <v>0</v>
      </c>
      <c r="L71" s="101"/>
    </row>
    <row r="72" spans="2:12" s="9" customFormat="1" ht="19.95" customHeight="1">
      <c r="B72" s="105"/>
      <c r="D72" s="106" t="s">
        <v>124</v>
      </c>
      <c r="E72" s="107"/>
      <c r="F72" s="107"/>
      <c r="G72" s="107"/>
      <c r="H72" s="107"/>
      <c r="I72" s="107"/>
      <c r="J72" s="108">
        <f>J232</f>
        <v>0</v>
      </c>
      <c r="L72" s="105"/>
    </row>
    <row r="73" spans="2:12" s="9" customFormat="1" ht="19.95" customHeight="1">
      <c r="B73" s="105"/>
      <c r="D73" s="106" t="s">
        <v>125</v>
      </c>
      <c r="E73" s="107"/>
      <c r="F73" s="107"/>
      <c r="G73" s="107"/>
      <c r="H73" s="107"/>
      <c r="I73" s="107"/>
      <c r="J73" s="108">
        <f>J248</f>
        <v>0</v>
      </c>
      <c r="L73" s="105"/>
    </row>
    <row r="74" spans="2:12" s="9" customFormat="1" ht="19.95" customHeight="1">
      <c r="B74" s="105"/>
      <c r="D74" s="106" t="s">
        <v>126</v>
      </c>
      <c r="E74" s="107"/>
      <c r="F74" s="107"/>
      <c r="G74" s="107"/>
      <c r="H74" s="107"/>
      <c r="I74" s="107"/>
      <c r="J74" s="108">
        <f>J254</f>
        <v>0</v>
      </c>
      <c r="L74" s="105"/>
    </row>
    <row r="75" spans="2:12" s="9" customFormat="1" ht="19.95" customHeight="1">
      <c r="B75" s="105"/>
      <c r="D75" s="106" t="s">
        <v>127</v>
      </c>
      <c r="E75" s="107"/>
      <c r="F75" s="107"/>
      <c r="G75" s="107"/>
      <c r="H75" s="107"/>
      <c r="I75" s="107"/>
      <c r="J75" s="108">
        <f>J267</f>
        <v>0</v>
      </c>
      <c r="L75" s="105"/>
    </row>
    <row r="76" spans="2:12" s="9" customFormat="1" ht="19.95" customHeight="1">
      <c r="B76" s="105"/>
      <c r="D76" s="106" t="s">
        <v>128</v>
      </c>
      <c r="E76" s="107"/>
      <c r="F76" s="107"/>
      <c r="G76" s="107"/>
      <c r="H76" s="107"/>
      <c r="I76" s="107"/>
      <c r="J76" s="108">
        <f>J271</f>
        <v>0</v>
      </c>
      <c r="L76" s="105"/>
    </row>
    <row r="77" spans="2:12" s="1" customFormat="1" ht="21.75" customHeight="1">
      <c r="B77" s="30"/>
      <c r="L77" s="30"/>
    </row>
    <row r="78" spans="2:12" s="1" customFormat="1" ht="6.9" customHeight="1"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30"/>
    </row>
    <row r="82" spans="2:12" s="1" customFormat="1" ht="6.9" customHeight="1"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30"/>
    </row>
    <row r="83" spans="2:12" s="1" customFormat="1" ht="24.9" customHeight="1">
      <c r="B83" s="30"/>
      <c r="C83" s="19" t="s">
        <v>129</v>
      </c>
      <c r="L83" s="30"/>
    </row>
    <row r="84" spans="2:12" s="1" customFormat="1" ht="6.9" customHeight="1">
      <c r="B84" s="30"/>
      <c r="L84" s="30"/>
    </row>
    <row r="85" spans="2:12" s="1" customFormat="1" ht="12" customHeight="1">
      <c r="B85" s="30"/>
      <c r="C85" s="25" t="s">
        <v>16</v>
      </c>
      <c r="L85" s="30"/>
    </row>
    <row r="86" spans="2:12" s="1" customFormat="1" ht="16.5" customHeight="1">
      <c r="B86" s="30"/>
      <c r="E86" s="253" t="str">
        <f>E7</f>
        <v>Úprava parku ve Vělopolí DPS</v>
      </c>
      <c r="F86" s="254"/>
      <c r="G86" s="254"/>
      <c r="H86" s="254"/>
      <c r="L86" s="30"/>
    </row>
    <row r="87" spans="2:12" ht="12" customHeight="1">
      <c r="B87" s="18"/>
      <c r="C87" s="25" t="s">
        <v>108</v>
      </c>
      <c r="L87" s="18"/>
    </row>
    <row r="88" spans="2:12" s="1" customFormat="1" ht="16.5" customHeight="1">
      <c r="B88" s="30"/>
      <c r="E88" s="253" t="s">
        <v>109</v>
      </c>
      <c r="F88" s="252"/>
      <c r="G88" s="252"/>
      <c r="H88" s="252"/>
      <c r="L88" s="30"/>
    </row>
    <row r="89" spans="2:12" s="1" customFormat="1" ht="12" customHeight="1">
      <c r="B89" s="30"/>
      <c r="C89" s="25" t="s">
        <v>110</v>
      </c>
      <c r="L89" s="30"/>
    </row>
    <row r="90" spans="2:12" s="1" customFormat="1" ht="16.5" customHeight="1">
      <c r="B90" s="30"/>
      <c r="E90" s="235" t="str">
        <f>E11</f>
        <v>A - Altán</v>
      </c>
      <c r="F90" s="252"/>
      <c r="G90" s="252"/>
      <c r="H90" s="252"/>
      <c r="L90" s="30"/>
    </row>
    <row r="91" spans="2:12" s="1" customFormat="1" ht="6.9" customHeight="1">
      <c r="B91" s="30"/>
      <c r="L91" s="30"/>
    </row>
    <row r="92" spans="2:12" s="1" customFormat="1" ht="12" customHeight="1">
      <c r="B92" s="30"/>
      <c r="C92" s="25" t="s">
        <v>21</v>
      </c>
      <c r="F92" s="23" t="str">
        <f>F14</f>
        <v xml:space="preserve"> </v>
      </c>
      <c r="I92" s="25" t="s">
        <v>23</v>
      </c>
      <c r="J92" s="47" t="str">
        <f>IF(J14="","",J14)</f>
        <v>14. 5. 2025</v>
      </c>
      <c r="L92" s="30"/>
    </row>
    <row r="93" spans="2:12" s="1" customFormat="1" ht="6.9" customHeight="1">
      <c r="B93" s="30"/>
      <c r="L93" s="30"/>
    </row>
    <row r="94" spans="2:12" s="1" customFormat="1" ht="15.15" customHeight="1">
      <c r="B94" s="30"/>
      <c r="C94" s="25" t="s">
        <v>25</v>
      </c>
      <c r="F94" s="23" t="str">
        <f>E17</f>
        <v xml:space="preserve"> </v>
      </c>
      <c r="I94" s="25" t="s">
        <v>30</v>
      </c>
      <c r="J94" s="28" t="str">
        <f>E23</f>
        <v xml:space="preserve"> </v>
      </c>
      <c r="L94" s="30"/>
    </row>
    <row r="95" spans="2:12" s="1" customFormat="1" ht="15.15" customHeight="1">
      <c r="B95" s="30"/>
      <c r="C95" s="25" t="s">
        <v>28</v>
      </c>
      <c r="F95" s="23" t="str">
        <f>IF(E20="","",E20)</f>
        <v>Vyplň údaj</v>
      </c>
      <c r="I95" s="25" t="s">
        <v>32</v>
      </c>
      <c r="J95" s="28" t="str">
        <f>E26</f>
        <v xml:space="preserve"> </v>
      </c>
      <c r="L95" s="30"/>
    </row>
    <row r="96" spans="2:12" s="1" customFormat="1" ht="10.35" customHeight="1">
      <c r="B96" s="30"/>
      <c r="L96" s="30"/>
    </row>
    <row r="97" spans="2:65" s="10" customFormat="1" ht="29.25" customHeight="1">
      <c r="B97" s="109"/>
      <c r="C97" s="110" t="s">
        <v>130</v>
      </c>
      <c r="D97" s="111" t="s">
        <v>54</v>
      </c>
      <c r="E97" s="111" t="s">
        <v>50</v>
      </c>
      <c r="F97" s="111" t="s">
        <v>51</v>
      </c>
      <c r="G97" s="111" t="s">
        <v>131</v>
      </c>
      <c r="H97" s="111" t="s">
        <v>132</v>
      </c>
      <c r="I97" s="111" t="s">
        <v>133</v>
      </c>
      <c r="J97" s="112" t="s">
        <v>114</v>
      </c>
      <c r="K97" s="113" t="s">
        <v>134</v>
      </c>
      <c r="L97" s="109"/>
      <c r="M97" s="54" t="s">
        <v>19</v>
      </c>
      <c r="N97" s="55" t="s">
        <v>39</v>
      </c>
      <c r="O97" s="55" t="s">
        <v>135</v>
      </c>
      <c r="P97" s="55" t="s">
        <v>136</v>
      </c>
      <c r="Q97" s="55" t="s">
        <v>137</v>
      </c>
      <c r="R97" s="55" t="s">
        <v>138</v>
      </c>
      <c r="S97" s="55" t="s">
        <v>139</v>
      </c>
      <c r="T97" s="56" t="s">
        <v>140</v>
      </c>
    </row>
    <row r="98" spans="2:65" s="1" customFormat="1" ht="22.95" customHeight="1">
      <c r="B98" s="30"/>
      <c r="C98" s="59" t="s">
        <v>141</v>
      </c>
      <c r="J98" s="114">
        <f>BK98</f>
        <v>0</v>
      </c>
      <c r="L98" s="30"/>
      <c r="M98" s="57"/>
      <c r="N98" s="48"/>
      <c r="O98" s="48"/>
      <c r="P98" s="115">
        <f>P99+P231</f>
        <v>0</v>
      </c>
      <c r="Q98" s="48"/>
      <c r="R98" s="115">
        <f>R99+R231</f>
        <v>413.25636772000007</v>
      </c>
      <c r="S98" s="48"/>
      <c r="T98" s="116">
        <f>T99+T231</f>
        <v>0</v>
      </c>
      <c r="AT98" s="15" t="s">
        <v>68</v>
      </c>
      <c r="AU98" s="15" t="s">
        <v>115</v>
      </c>
      <c r="BK98" s="117">
        <f>BK99+BK231</f>
        <v>0</v>
      </c>
    </row>
    <row r="99" spans="2:65" s="11" customFormat="1" ht="25.95" customHeight="1">
      <c r="B99" s="118"/>
      <c r="D99" s="119" t="s">
        <v>68</v>
      </c>
      <c r="E99" s="120" t="s">
        <v>142</v>
      </c>
      <c r="F99" s="120" t="s">
        <v>143</v>
      </c>
      <c r="I99" s="121"/>
      <c r="J99" s="122">
        <f>BK99</f>
        <v>0</v>
      </c>
      <c r="L99" s="118"/>
      <c r="M99" s="123"/>
      <c r="P99" s="124">
        <f>P100+P116+P185+P204+P219+P228</f>
        <v>0</v>
      </c>
      <c r="R99" s="124">
        <f>R100+R116+R185+R204+R219+R228</f>
        <v>408.40926172000007</v>
      </c>
      <c r="T99" s="125">
        <f>T100+T116+T185+T204+T219+T228</f>
        <v>0</v>
      </c>
      <c r="AR99" s="119" t="s">
        <v>76</v>
      </c>
      <c r="AT99" s="126" t="s">
        <v>68</v>
      </c>
      <c r="AU99" s="126" t="s">
        <v>69</v>
      </c>
      <c r="AY99" s="119" t="s">
        <v>144</v>
      </c>
      <c r="BK99" s="127">
        <f>BK100+BK116+BK185+BK204+BK219+BK228</f>
        <v>0</v>
      </c>
    </row>
    <row r="100" spans="2:65" s="11" customFormat="1" ht="22.95" customHeight="1">
      <c r="B100" s="118"/>
      <c r="D100" s="119" t="s">
        <v>68</v>
      </c>
      <c r="E100" s="128" t="s">
        <v>76</v>
      </c>
      <c r="F100" s="128" t="s">
        <v>145</v>
      </c>
      <c r="I100" s="121"/>
      <c r="J100" s="129">
        <f>BK100</f>
        <v>0</v>
      </c>
      <c r="L100" s="118"/>
      <c r="M100" s="123"/>
      <c r="P100" s="124">
        <f>SUM(P101:P115)</f>
        <v>0</v>
      </c>
      <c r="R100" s="124">
        <f>SUM(R101:R115)</f>
        <v>0.59201352000000007</v>
      </c>
      <c r="T100" s="125">
        <f>SUM(T101:T115)</f>
        <v>0</v>
      </c>
      <c r="AR100" s="119" t="s">
        <v>76</v>
      </c>
      <c r="AT100" s="126" t="s">
        <v>68</v>
      </c>
      <c r="AU100" s="126" t="s">
        <v>76</v>
      </c>
      <c r="AY100" s="119" t="s">
        <v>144</v>
      </c>
      <c r="BK100" s="127">
        <f>SUM(BK101:BK115)</f>
        <v>0</v>
      </c>
    </row>
    <row r="101" spans="2:65" s="1" customFormat="1" ht="24.15" customHeight="1">
      <c r="B101" s="30"/>
      <c r="C101" s="130" t="s">
        <v>76</v>
      </c>
      <c r="D101" s="130" t="s">
        <v>146</v>
      </c>
      <c r="E101" s="131" t="s">
        <v>147</v>
      </c>
      <c r="F101" s="132" t="s">
        <v>148</v>
      </c>
      <c r="G101" s="133" t="s">
        <v>149</v>
      </c>
      <c r="H101" s="134">
        <v>360</v>
      </c>
      <c r="I101" s="135"/>
      <c r="J101" s="136">
        <f>ROUND(I101*H101,2)</f>
        <v>0</v>
      </c>
      <c r="K101" s="137"/>
      <c r="L101" s="30"/>
      <c r="M101" s="138" t="s">
        <v>19</v>
      </c>
      <c r="N101" s="139" t="s">
        <v>40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150</v>
      </c>
      <c r="AT101" s="142" t="s">
        <v>146</v>
      </c>
      <c r="AU101" s="142" t="s">
        <v>78</v>
      </c>
      <c r="AY101" s="15" t="s">
        <v>144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5" t="s">
        <v>76</v>
      </c>
      <c r="BK101" s="143">
        <f>ROUND(I101*H101,2)</f>
        <v>0</v>
      </c>
      <c r="BL101" s="15" t="s">
        <v>150</v>
      </c>
      <c r="BM101" s="142" t="s">
        <v>151</v>
      </c>
    </row>
    <row r="102" spans="2:65" s="1" customFormat="1">
      <c r="B102" s="30"/>
      <c r="D102" s="144" t="s">
        <v>152</v>
      </c>
      <c r="F102" s="145" t="s">
        <v>153</v>
      </c>
      <c r="I102" s="146"/>
      <c r="L102" s="30"/>
      <c r="M102" s="147"/>
      <c r="T102" s="51"/>
      <c r="AT102" s="15" t="s">
        <v>152</v>
      </c>
      <c r="AU102" s="15" t="s">
        <v>78</v>
      </c>
    </row>
    <row r="103" spans="2:65" s="1" customFormat="1" ht="21.75" customHeight="1">
      <c r="B103" s="30"/>
      <c r="C103" s="130" t="s">
        <v>78</v>
      </c>
      <c r="D103" s="130" t="s">
        <v>146</v>
      </c>
      <c r="E103" s="131" t="s">
        <v>154</v>
      </c>
      <c r="F103" s="132" t="s">
        <v>155</v>
      </c>
      <c r="G103" s="133" t="s">
        <v>156</v>
      </c>
      <c r="H103" s="134">
        <v>24</v>
      </c>
      <c r="I103" s="135"/>
      <c r="J103" s="136">
        <f>ROUND(I103*H103,2)</f>
        <v>0</v>
      </c>
      <c r="K103" s="137"/>
      <c r="L103" s="30"/>
      <c r="M103" s="138" t="s">
        <v>19</v>
      </c>
      <c r="N103" s="139" t="s">
        <v>40</v>
      </c>
      <c r="P103" s="140">
        <f>O103*H103</f>
        <v>0</v>
      </c>
      <c r="Q103" s="140">
        <v>2.3800000000000002E-2</v>
      </c>
      <c r="R103" s="140">
        <f>Q103*H103</f>
        <v>0.57120000000000004</v>
      </c>
      <c r="S103" s="140">
        <v>0</v>
      </c>
      <c r="T103" s="141">
        <f>S103*H103</f>
        <v>0</v>
      </c>
      <c r="AR103" s="142" t="s">
        <v>150</v>
      </c>
      <c r="AT103" s="142" t="s">
        <v>146</v>
      </c>
      <c r="AU103" s="142" t="s">
        <v>78</v>
      </c>
      <c r="AY103" s="15" t="s">
        <v>144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5" t="s">
        <v>76</v>
      </c>
      <c r="BK103" s="143">
        <f>ROUND(I103*H103,2)</f>
        <v>0</v>
      </c>
      <c r="BL103" s="15" t="s">
        <v>150</v>
      </c>
      <c r="BM103" s="142" t="s">
        <v>157</v>
      </c>
    </row>
    <row r="104" spans="2:65" s="1" customFormat="1" ht="24.15" customHeight="1">
      <c r="B104" s="30"/>
      <c r="C104" s="130" t="s">
        <v>158</v>
      </c>
      <c r="D104" s="130" t="s">
        <v>146</v>
      </c>
      <c r="E104" s="131" t="s">
        <v>159</v>
      </c>
      <c r="F104" s="132" t="s">
        <v>160</v>
      </c>
      <c r="G104" s="133" t="s">
        <v>161</v>
      </c>
      <c r="H104" s="134">
        <v>25</v>
      </c>
      <c r="I104" s="135"/>
      <c r="J104" s="136">
        <f>ROUND(I104*H104,2)</f>
        <v>0</v>
      </c>
      <c r="K104" s="137"/>
      <c r="L104" s="30"/>
      <c r="M104" s="138" t="s">
        <v>19</v>
      </c>
      <c r="N104" s="139" t="s">
        <v>40</v>
      </c>
      <c r="P104" s="140">
        <f>O104*H104</f>
        <v>0</v>
      </c>
      <c r="Q104" s="140">
        <v>2.0000000000000001E-4</v>
      </c>
      <c r="R104" s="140">
        <f>Q104*H104</f>
        <v>5.0000000000000001E-3</v>
      </c>
      <c r="S104" s="140">
        <v>0</v>
      </c>
      <c r="T104" s="141">
        <f>S104*H104</f>
        <v>0</v>
      </c>
      <c r="AR104" s="142" t="s">
        <v>150</v>
      </c>
      <c r="AT104" s="142" t="s">
        <v>146</v>
      </c>
      <c r="AU104" s="142" t="s">
        <v>78</v>
      </c>
      <c r="AY104" s="15" t="s">
        <v>144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5" t="s">
        <v>76</v>
      </c>
      <c r="BK104" s="143">
        <f>ROUND(I104*H104,2)</f>
        <v>0</v>
      </c>
      <c r="BL104" s="15" t="s">
        <v>150</v>
      </c>
      <c r="BM104" s="142" t="s">
        <v>162</v>
      </c>
    </row>
    <row r="105" spans="2:65" s="1" customFormat="1">
      <c r="B105" s="30"/>
      <c r="D105" s="144" t="s">
        <v>152</v>
      </c>
      <c r="F105" s="145" t="s">
        <v>163</v>
      </c>
      <c r="I105" s="146"/>
      <c r="L105" s="30"/>
      <c r="M105" s="147"/>
      <c r="T105" s="51"/>
      <c r="AT105" s="15" t="s">
        <v>152</v>
      </c>
      <c r="AU105" s="15" t="s">
        <v>78</v>
      </c>
    </row>
    <row r="106" spans="2:65" s="1" customFormat="1" ht="16.5" customHeight="1">
      <c r="B106" s="30"/>
      <c r="C106" s="148" t="s">
        <v>150</v>
      </c>
      <c r="D106" s="148" t="s">
        <v>164</v>
      </c>
      <c r="E106" s="149" t="s">
        <v>165</v>
      </c>
      <c r="F106" s="150" t="s">
        <v>166</v>
      </c>
      <c r="G106" s="151" t="s">
        <v>161</v>
      </c>
      <c r="H106" s="152">
        <v>17.768000000000001</v>
      </c>
      <c r="I106" s="153"/>
      <c r="J106" s="154">
        <f>ROUND(I106*H106,2)</f>
        <v>0</v>
      </c>
      <c r="K106" s="155"/>
      <c r="L106" s="156"/>
      <c r="M106" s="157" t="s">
        <v>19</v>
      </c>
      <c r="N106" s="158" t="s">
        <v>40</v>
      </c>
      <c r="P106" s="140">
        <f>O106*H106</f>
        <v>0</v>
      </c>
      <c r="Q106" s="140">
        <v>8.8999999999999995E-4</v>
      </c>
      <c r="R106" s="140">
        <f>Q106*H106</f>
        <v>1.5813520000000001E-2</v>
      </c>
      <c r="S106" s="140">
        <v>0</v>
      </c>
      <c r="T106" s="141">
        <f>S106*H106</f>
        <v>0</v>
      </c>
      <c r="AR106" s="142" t="s">
        <v>167</v>
      </c>
      <c r="AT106" s="142" t="s">
        <v>164</v>
      </c>
      <c r="AU106" s="142" t="s">
        <v>78</v>
      </c>
      <c r="AY106" s="15" t="s">
        <v>144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5" t="s">
        <v>76</v>
      </c>
      <c r="BK106" s="143">
        <f>ROUND(I106*H106,2)</f>
        <v>0</v>
      </c>
      <c r="BL106" s="15" t="s">
        <v>150</v>
      </c>
      <c r="BM106" s="142" t="s">
        <v>168</v>
      </c>
    </row>
    <row r="107" spans="2:65" s="12" customFormat="1">
      <c r="B107" s="159"/>
      <c r="D107" s="160" t="s">
        <v>169</v>
      </c>
      <c r="F107" s="161" t="s">
        <v>170</v>
      </c>
      <c r="H107" s="162">
        <v>17.768000000000001</v>
      </c>
      <c r="I107" s="163"/>
      <c r="L107" s="159"/>
      <c r="M107" s="164"/>
      <c r="T107" s="165"/>
      <c r="AT107" s="166" t="s">
        <v>169</v>
      </c>
      <c r="AU107" s="166" t="s">
        <v>78</v>
      </c>
      <c r="AV107" s="12" t="s">
        <v>78</v>
      </c>
      <c r="AW107" s="12" t="s">
        <v>4</v>
      </c>
      <c r="AX107" s="12" t="s">
        <v>76</v>
      </c>
      <c r="AY107" s="166" t="s">
        <v>144</v>
      </c>
    </row>
    <row r="108" spans="2:65" s="1" customFormat="1" ht="37.950000000000003" customHeight="1">
      <c r="B108" s="30"/>
      <c r="C108" s="130" t="s">
        <v>171</v>
      </c>
      <c r="D108" s="130" t="s">
        <v>146</v>
      </c>
      <c r="E108" s="131" t="s">
        <v>172</v>
      </c>
      <c r="F108" s="132" t="s">
        <v>173</v>
      </c>
      <c r="G108" s="133" t="s">
        <v>149</v>
      </c>
      <c r="H108" s="134">
        <v>360</v>
      </c>
      <c r="I108" s="135"/>
      <c r="J108" s="136">
        <f>ROUND(I108*H108,2)</f>
        <v>0</v>
      </c>
      <c r="K108" s="137"/>
      <c r="L108" s="30"/>
      <c r="M108" s="138" t="s">
        <v>19</v>
      </c>
      <c r="N108" s="139" t="s">
        <v>40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150</v>
      </c>
      <c r="AT108" s="142" t="s">
        <v>146</v>
      </c>
      <c r="AU108" s="142" t="s">
        <v>78</v>
      </c>
      <c r="AY108" s="15" t="s">
        <v>144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5" t="s">
        <v>76</v>
      </c>
      <c r="BK108" s="143">
        <f>ROUND(I108*H108,2)</f>
        <v>0</v>
      </c>
      <c r="BL108" s="15" t="s">
        <v>150</v>
      </c>
      <c r="BM108" s="142" t="s">
        <v>174</v>
      </c>
    </row>
    <row r="109" spans="2:65" s="1" customFormat="1">
      <c r="B109" s="30"/>
      <c r="D109" s="144" t="s">
        <v>152</v>
      </c>
      <c r="F109" s="145" t="s">
        <v>175</v>
      </c>
      <c r="I109" s="146"/>
      <c r="L109" s="30"/>
      <c r="M109" s="147"/>
      <c r="T109" s="51"/>
      <c r="AT109" s="15" t="s">
        <v>152</v>
      </c>
      <c r="AU109" s="15" t="s">
        <v>78</v>
      </c>
    </row>
    <row r="110" spans="2:65" s="1" customFormat="1" ht="24.15" customHeight="1">
      <c r="B110" s="30"/>
      <c r="C110" s="130" t="s">
        <v>176</v>
      </c>
      <c r="D110" s="130" t="s">
        <v>146</v>
      </c>
      <c r="E110" s="131" t="s">
        <v>177</v>
      </c>
      <c r="F110" s="132" t="s">
        <v>178</v>
      </c>
      <c r="G110" s="133" t="s">
        <v>149</v>
      </c>
      <c r="H110" s="134">
        <v>360</v>
      </c>
      <c r="I110" s="135"/>
      <c r="J110" s="136">
        <f>ROUND(I110*H110,2)</f>
        <v>0</v>
      </c>
      <c r="K110" s="137"/>
      <c r="L110" s="30"/>
      <c r="M110" s="138" t="s">
        <v>19</v>
      </c>
      <c r="N110" s="139" t="s">
        <v>40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150</v>
      </c>
      <c r="AT110" s="142" t="s">
        <v>146</v>
      </c>
      <c r="AU110" s="142" t="s">
        <v>78</v>
      </c>
      <c r="AY110" s="15" t="s">
        <v>144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5" t="s">
        <v>76</v>
      </c>
      <c r="BK110" s="143">
        <f>ROUND(I110*H110,2)</f>
        <v>0</v>
      </c>
      <c r="BL110" s="15" t="s">
        <v>150</v>
      </c>
      <c r="BM110" s="142" t="s">
        <v>179</v>
      </c>
    </row>
    <row r="111" spans="2:65" s="1" customFormat="1">
      <c r="B111" s="30"/>
      <c r="D111" s="144" t="s">
        <v>152</v>
      </c>
      <c r="F111" s="145" t="s">
        <v>180</v>
      </c>
      <c r="I111" s="146"/>
      <c r="L111" s="30"/>
      <c r="M111" s="147"/>
      <c r="T111" s="51"/>
      <c r="AT111" s="15" t="s">
        <v>152</v>
      </c>
      <c r="AU111" s="15" t="s">
        <v>78</v>
      </c>
    </row>
    <row r="112" spans="2:65" s="1" customFormat="1" ht="24.15" customHeight="1">
      <c r="B112" s="30"/>
      <c r="C112" s="130" t="s">
        <v>181</v>
      </c>
      <c r="D112" s="130" t="s">
        <v>146</v>
      </c>
      <c r="E112" s="131" t="s">
        <v>182</v>
      </c>
      <c r="F112" s="132" t="s">
        <v>183</v>
      </c>
      <c r="G112" s="133" t="s">
        <v>149</v>
      </c>
      <c r="H112" s="134">
        <v>260</v>
      </c>
      <c r="I112" s="135"/>
      <c r="J112" s="136">
        <f>ROUND(I112*H112,2)</f>
        <v>0</v>
      </c>
      <c r="K112" s="137"/>
      <c r="L112" s="30"/>
      <c r="M112" s="138" t="s">
        <v>19</v>
      </c>
      <c r="N112" s="139" t="s">
        <v>40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150</v>
      </c>
      <c r="AT112" s="142" t="s">
        <v>146</v>
      </c>
      <c r="AU112" s="142" t="s">
        <v>78</v>
      </c>
      <c r="AY112" s="15" t="s">
        <v>144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5" t="s">
        <v>76</v>
      </c>
      <c r="BK112" s="143">
        <f>ROUND(I112*H112,2)</f>
        <v>0</v>
      </c>
      <c r="BL112" s="15" t="s">
        <v>150</v>
      </c>
      <c r="BM112" s="142" t="s">
        <v>184</v>
      </c>
    </row>
    <row r="113" spans="2:65" s="1" customFormat="1">
      <c r="B113" s="30"/>
      <c r="D113" s="144" t="s">
        <v>152</v>
      </c>
      <c r="F113" s="145" t="s">
        <v>185</v>
      </c>
      <c r="I113" s="146"/>
      <c r="L113" s="30"/>
      <c r="M113" s="147"/>
      <c r="T113" s="51"/>
      <c r="AT113" s="15" t="s">
        <v>152</v>
      </c>
      <c r="AU113" s="15" t="s">
        <v>78</v>
      </c>
    </row>
    <row r="114" spans="2:65" s="1" customFormat="1" ht="24.15" customHeight="1">
      <c r="B114" s="30"/>
      <c r="C114" s="130" t="s">
        <v>167</v>
      </c>
      <c r="D114" s="130" t="s">
        <v>146</v>
      </c>
      <c r="E114" s="131" t="s">
        <v>186</v>
      </c>
      <c r="F114" s="132" t="s">
        <v>187</v>
      </c>
      <c r="G114" s="133" t="s">
        <v>149</v>
      </c>
      <c r="H114" s="134">
        <v>100</v>
      </c>
      <c r="I114" s="135"/>
      <c r="J114" s="136">
        <f>ROUND(I114*H114,2)</f>
        <v>0</v>
      </c>
      <c r="K114" s="137"/>
      <c r="L114" s="30"/>
      <c r="M114" s="138" t="s">
        <v>19</v>
      </c>
      <c r="N114" s="139" t="s">
        <v>40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150</v>
      </c>
      <c r="AT114" s="142" t="s">
        <v>146</v>
      </c>
      <c r="AU114" s="142" t="s">
        <v>78</v>
      </c>
      <c r="AY114" s="15" t="s">
        <v>144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5" t="s">
        <v>76</v>
      </c>
      <c r="BK114" s="143">
        <f>ROUND(I114*H114,2)</f>
        <v>0</v>
      </c>
      <c r="BL114" s="15" t="s">
        <v>150</v>
      </c>
      <c r="BM114" s="142" t="s">
        <v>188</v>
      </c>
    </row>
    <row r="115" spans="2:65" s="1" customFormat="1">
      <c r="B115" s="30"/>
      <c r="D115" s="144" t="s">
        <v>152</v>
      </c>
      <c r="F115" s="145" t="s">
        <v>189</v>
      </c>
      <c r="I115" s="146"/>
      <c r="L115" s="30"/>
      <c r="M115" s="147"/>
      <c r="T115" s="51"/>
      <c r="AT115" s="15" t="s">
        <v>152</v>
      </c>
      <c r="AU115" s="15" t="s">
        <v>78</v>
      </c>
    </row>
    <row r="116" spans="2:65" s="11" customFormat="1" ht="22.95" customHeight="1">
      <c r="B116" s="118"/>
      <c r="D116" s="119" t="s">
        <v>68</v>
      </c>
      <c r="E116" s="128" t="s">
        <v>78</v>
      </c>
      <c r="F116" s="128" t="s">
        <v>190</v>
      </c>
      <c r="I116" s="121"/>
      <c r="J116" s="129">
        <f>BK116</f>
        <v>0</v>
      </c>
      <c r="L116" s="118"/>
      <c r="M116" s="123"/>
      <c r="P116" s="124">
        <f>SUM(P117:P184)</f>
        <v>0</v>
      </c>
      <c r="R116" s="124">
        <f>SUM(R117:R184)</f>
        <v>354.26132670000004</v>
      </c>
      <c r="T116" s="125">
        <f>SUM(T117:T184)</f>
        <v>0</v>
      </c>
      <c r="AR116" s="119" t="s">
        <v>76</v>
      </c>
      <c r="AT116" s="126" t="s">
        <v>68</v>
      </c>
      <c r="AU116" s="126" t="s">
        <v>76</v>
      </c>
      <c r="AY116" s="119" t="s">
        <v>144</v>
      </c>
      <c r="BK116" s="127">
        <f>SUM(BK117:BK184)</f>
        <v>0</v>
      </c>
    </row>
    <row r="117" spans="2:65" s="1" customFormat="1" ht="16.5" customHeight="1">
      <c r="B117" s="30"/>
      <c r="C117" s="130" t="s">
        <v>191</v>
      </c>
      <c r="D117" s="130" t="s">
        <v>146</v>
      </c>
      <c r="E117" s="131" t="s">
        <v>192</v>
      </c>
      <c r="F117" s="132" t="s">
        <v>193</v>
      </c>
      <c r="G117" s="133" t="s">
        <v>161</v>
      </c>
      <c r="H117" s="134">
        <v>32</v>
      </c>
      <c r="I117" s="135"/>
      <c r="J117" s="136">
        <f>ROUND(I117*H117,2)</f>
        <v>0</v>
      </c>
      <c r="K117" s="137"/>
      <c r="L117" s="30"/>
      <c r="M117" s="138" t="s">
        <v>19</v>
      </c>
      <c r="N117" s="139" t="s">
        <v>40</v>
      </c>
      <c r="P117" s="140">
        <f>O117*H117</f>
        <v>0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AR117" s="142" t="s">
        <v>150</v>
      </c>
      <c r="AT117" s="142" t="s">
        <v>146</v>
      </c>
      <c r="AU117" s="142" t="s">
        <v>78</v>
      </c>
      <c r="AY117" s="15" t="s">
        <v>144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5" t="s">
        <v>76</v>
      </c>
      <c r="BK117" s="143">
        <f>ROUND(I117*H117,2)</f>
        <v>0</v>
      </c>
      <c r="BL117" s="15" t="s">
        <v>150</v>
      </c>
      <c r="BM117" s="142" t="s">
        <v>194</v>
      </c>
    </row>
    <row r="118" spans="2:65" s="1" customFormat="1">
      <c r="B118" s="30"/>
      <c r="D118" s="144" t="s">
        <v>152</v>
      </c>
      <c r="F118" s="145" t="s">
        <v>195</v>
      </c>
      <c r="I118" s="146"/>
      <c r="L118" s="30"/>
      <c r="M118" s="147"/>
      <c r="T118" s="51"/>
      <c r="AT118" s="15" t="s">
        <v>152</v>
      </c>
      <c r="AU118" s="15" t="s">
        <v>78</v>
      </c>
    </row>
    <row r="119" spans="2:65" s="12" customFormat="1">
      <c r="B119" s="159"/>
      <c r="D119" s="160" t="s">
        <v>169</v>
      </c>
      <c r="E119" s="166" t="s">
        <v>19</v>
      </c>
      <c r="F119" s="161" t="s">
        <v>196</v>
      </c>
      <c r="H119" s="162">
        <v>32</v>
      </c>
      <c r="I119" s="163"/>
      <c r="L119" s="159"/>
      <c r="M119" s="164"/>
      <c r="T119" s="165"/>
      <c r="AT119" s="166" t="s">
        <v>169</v>
      </c>
      <c r="AU119" s="166" t="s">
        <v>78</v>
      </c>
      <c r="AV119" s="12" t="s">
        <v>78</v>
      </c>
      <c r="AW119" s="12" t="s">
        <v>31</v>
      </c>
      <c r="AX119" s="12" t="s">
        <v>76</v>
      </c>
      <c r="AY119" s="166" t="s">
        <v>144</v>
      </c>
    </row>
    <row r="120" spans="2:65" s="1" customFormat="1" ht="16.5" customHeight="1">
      <c r="B120" s="30"/>
      <c r="C120" s="148" t="s">
        <v>197</v>
      </c>
      <c r="D120" s="148" t="s">
        <v>164</v>
      </c>
      <c r="E120" s="149" t="s">
        <v>198</v>
      </c>
      <c r="F120" s="150" t="s">
        <v>199</v>
      </c>
      <c r="G120" s="151" t="s">
        <v>149</v>
      </c>
      <c r="H120" s="152">
        <v>2.56</v>
      </c>
      <c r="I120" s="153"/>
      <c r="J120" s="154">
        <f>ROUND(I120*H120,2)</f>
        <v>0</v>
      </c>
      <c r="K120" s="155"/>
      <c r="L120" s="156"/>
      <c r="M120" s="157" t="s">
        <v>19</v>
      </c>
      <c r="N120" s="158" t="s">
        <v>40</v>
      </c>
      <c r="P120" s="140">
        <f>O120*H120</f>
        <v>0</v>
      </c>
      <c r="Q120" s="140">
        <v>2.4289999999999998</v>
      </c>
      <c r="R120" s="140">
        <f>Q120*H120</f>
        <v>6.2182399999999998</v>
      </c>
      <c r="S120" s="140">
        <v>0</v>
      </c>
      <c r="T120" s="141">
        <f>S120*H120</f>
        <v>0</v>
      </c>
      <c r="AR120" s="142" t="s">
        <v>167</v>
      </c>
      <c r="AT120" s="142" t="s">
        <v>164</v>
      </c>
      <c r="AU120" s="142" t="s">
        <v>78</v>
      </c>
      <c r="AY120" s="15" t="s">
        <v>144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5" t="s">
        <v>76</v>
      </c>
      <c r="BK120" s="143">
        <f>ROUND(I120*H120,2)</f>
        <v>0</v>
      </c>
      <c r="BL120" s="15" t="s">
        <v>150</v>
      </c>
      <c r="BM120" s="142" t="s">
        <v>200</v>
      </c>
    </row>
    <row r="121" spans="2:65" s="12" customFormat="1">
      <c r="B121" s="159"/>
      <c r="D121" s="160" t="s">
        <v>169</v>
      </c>
      <c r="F121" s="161" t="s">
        <v>201</v>
      </c>
      <c r="H121" s="162">
        <v>2.56</v>
      </c>
      <c r="I121" s="163"/>
      <c r="L121" s="159"/>
      <c r="M121" s="164"/>
      <c r="T121" s="165"/>
      <c r="AT121" s="166" t="s">
        <v>169</v>
      </c>
      <c r="AU121" s="166" t="s">
        <v>78</v>
      </c>
      <c r="AV121" s="12" t="s">
        <v>78</v>
      </c>
      <c r="AW121" s="12" t="s">
        <v>4</v>
      </c>
      <c r="AX121" s="12" t="s">
        <v>76</v>
      </c>
      <c r="AY121" s="166" t="s">
        <v>144</v>
      </c>
    </row>
    <row r="122" spans="2:65" s="1" customFormat="1" ht="16.5" customHeight="1">
      <c r="B122" s="30"/>
      <c r="C122" s="130" t="s">
        <v>202</v>
      </c>
      <c r="D122" s="130" t="s">
        <v>146</v>
      </c>
      <c r="E122" s="131" t="s">
        <v>203</v>
      </c>
      <c r="F122" s="132" t="s">
        <v>204</v>
      </c>
      <c r="G122" s="133" t="s">
        <v>161</v>
      </c>
      <c r="H122" s="134">
        <v>32</v>
      </c>
      <c r="I122" s="135"/>
      <c r="J122" s="136">
        <f>ROUND(I122*H122,2)</f>
        <v>0</v>
      </c>
      <c r="K122" s="137"/>
      <c r="L122" s="30"/>
      <c r="M122" s="138" t="s">
        <v>19</v>
      </c>
      <c r="N122" s="139" t="s">
        <v>40</v>
      </c>
      <c r="P122" s="140">
        <f>O122*H122</f>
        <v>0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AR122" s="142" t="s">
        <v>150</v>
      </c>
      <c r="AT122" s="142" t="s">
        <v>146</v>
      </c>
      <c r="AU122" s="142" t="s">
        <v>78</v>
      </c>
      <c r="AY122" s="15" t="s">
        <v>144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5" t="s">
        <v>76</v>
      </c>
      <c r="BK122" s="143">
        <f>ROUND(I122*H122,2)</f>
        <v>0</v>
      </c>
      <c r="BL122" s="15" t="s">
        <v>150</v>
      </c>
      <c r="BM122" s="142" t="s">
        <v>205</v>
      </c>
    </row>
    <row r="123" spans="2:65" s="1" customFormat="1">
      <c r="B123" s="30"/>
      <c r="D123" s="144" t="s">
        <v>152</v>
      </c>
      <c r="F123" s="145" t="s">
        <v>206</v>
      </c>
      <c r="I123" s="146"/>
      <c r="L123" s="30"/>
      <c r="M123" s="147"/>
      <c r="T123" s="51"/>
      <c r="AT123" s="15" t="s">
        <v>152</v>
      </c>
      <c r="AU123" s="15" t="s">
        <v>78</v>
      </c>
    </row>
    <row r="124" spans="2:65" s="1" customFormat="1" ht="16.5" customHeight="1">
      <c r="B124" s="30"/>
      <c r="C124" s="148" t="s">
        <v>207</v>
      </c>
      <c r="D124" s="148" t="s">
        <v>164</v>
      </c>
      <c r="E124" s="149" t="s">
        <v>198</v>
      </c>
      <c r="F124" s="150" t="s">
        <v>199</v>
      </c>
      <c r="G124" s="151" t="s">
        <v>149</v>
      </c>
      <c r="H124" s="152">
        <v>3.84</v>
      </c>
      <c r="I124" s="153"/>
      <c r="J124" s="154">
        <f>ROUND(I124*H124,2)</f>
        <v>0</v>
      </c>
      <c r="K124" s="155"/>
      <c r="L124" s="156"/>
      <c r="M124" s="157" t="s">
        <v>19</v>
      </c>
      <c r="N124" s="158" t="s">
        <v>40</v>
      </c>
      <c r="P124" s="140">
        <f>O124*H124</f>
        <v>0</v>
      </c>
      <c r="Q124" s="140">
        <v>2.4289999999999998</v>
      </c>
      <c r="R124" s="140">
        <f>Q124*H124</f>
        <v>9.3273599999999988</v>
      </c>
      <c r="S124" s="140">
        <v>0</v>
      </c>
      <c r="T124" s="141">
        <f>S124*H124</f>
        <v>0</v>
      </c>
      <c r="AR124" s="142" t="s">
        <v>167</v>
      </c>
      <c r="AT124" s="142" t="s">
        <v>164</v>
      </c>
      <c r="AU124" s="142" t="s">
        <v>78</v>
      </c>
      <c r="AY124" s="15" t="s">
        <v>144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5" t="s">
        <v>76</v>
      </c>
      <c r="BK124" s="143">
        <f>ROUND(I124*H124,2)</f>
        <v>0</v>
      </c>
      <c r="BL124" s="15" t="s">
        <v>150</v>
      </c>
      <c r="BM124" s="142" t="s">
        <v>208</v>
      </c>
    </row>
    <row r="125" spans="2:65" s="12" customFormat="1">
      <c r="B125" s="159"/>
      <c r="D125" s="160" t="s">
        <v>169</v>
      </c>
      <c r="F125" s="161" t="s">
        <v>209</v>
      </c>
      <c r="H125" s="162">
        <v>3.84</v>
      </c>
      <c r="I125" s="163"/>
      <c r="L125" s="159"/>
      <c r="M125" s="164"/>
      <c r="T125" s="165"/>
      <c r="AT125" s="166" t="s">
        <v>169</v>
      </c>
      <c r="AU125" s="166" t="s">
        <v>78</v>
      </c>
      <c r="AV125" s="12" t="s">
        <v>78</v>
      </c>
      <c r="AW125" s="12" t="s">
        <v>4</v>
      </c>
      <c r="AX125" s="12" t="s">
        <v>76</v>
      </c>
      <c r="AY125" s="166" t="s">
        <v>144</v>
      </c>
    </row>
    <row r="126" spans="2:65" s="1" customFormat="1" ht="24.15" customHeight="1">
      <c r="B126" s="30"/>
      <c r="C126" s="130" t="s">
        <v>210</v>
      </c>
      <c r="D126" s="130" t="s">
        <v>146</v>
      </c>
      <c r="E126" s="131" t="s">
        <v>211</v>
      </c>
      <c r="F126" s="132" t="s">
        <v>212</v>
      </c>
      <c r="G126" s="133" t="s">
        <v>161</v>
      </c>
      <c r="H126" s="134">
        <v>32</v>
      </c>
      <c r="I126" s="135"/>
      <c r="J126" s="136">
        <f>ROUND(I126*H126,2)</f>
        <v>0</v>
      </c>
      <c r="K126" s="137"/>
      <c r="L126" s="30"/>
      <c r="M126" s="138" t="s">
        <v>19</v>
      </c>
      <c r="N126" s="139" t="s">
        <v>40</v>
      </c>
      <c r="P126" s="140">
        <f>O126*H126</f>
        <v>0</v>
      </c>
      <c r="Q126" s="140">
        <v>2.3999999999999998E-3</v>
      </c>
      <c r="R126" s="140">
        <f>Q126*H126</f>
        <v>7.6799999999999993E-2</v>
      </c>
      <c r="S126" s="140">
        <v>0</v>
      </c>
      <c r="T126" s="141">
        <f>S126*H126</f>
        <v>0</v>
      </c>
      <c r="AR126" s="142" t="s">
        <v>150</v>
      </c>
      <c r="AT126" s="142" t="s">
        <v>146</v>
      </c>
      <c r="AU126" s="142" t="s">
        <v>78</v>
      </c>
      <c r="AY126" s="15" t="s">
        <v>144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5" t="s">
        <v>76</v>
      </c>
      <c r="BK126" s="143">
        <f>ROUND(I126*H126,2)</f>
        <v>0</v>
      </c>
      <c r="BL126" s="15" t="s">
        <v>150</v>
      </c>
      <c r="BM126" s="142" t="s">
        <v>213</v>
      </c>
    </row>
    <row r="127" spans="2:65" s="1" customFormat="1">
      <c r="B127" s="30"/>
      <c r="D127" s="144" t="s">
        <v>152</v>
      </c>
      <c r="F127" s="145" t="s">
        <v>214</v>
      </c>
      <c r="I127" s="146"/>
      <c r="L127" s="30"/>
      <c r="M127" s="147"/>
      <c r="T127" s="51"/>
      <c r="AT127" s="15" t="s">
        <v>152</v>
      </c>
      <c r="AU127" s="15" t="s">
        <v>78</v>
      </c>
    </row>
    <row r="128" spans="2:65" s="1" customFormat="1" ht="24.15" customHeight="1">
      <c r="B128" s="30"/>
      <c r="C128" s="130" t="s">
        <v>215</v>
      </c>
      <c r="D128" s="130" t="s">
        <v>146</v>
      </c>
      <c r="E128" s="131" t="s">
        <v>216</v>
      </c>
      <c r="F128" s="132" t="s">
        <v>217</v>
      </c>
      <c r="G128" s="133" t="s">
        <v>161</v>
      </c>
      <c r="H128" s="134">
        <v>32</v>
      </c>
      <c r="I128" s="135"/>
      <c r="J128" s="136">
        <f>ROUND(I128*H128,2)</f>
        <v>0</v>
      </c>
      <c r="K128" s="137"/>
      <c r="L128" s="30"/>
      <c r="M128" s="138" t="s">
        <v>19</v>
      </c>
      <c r="N128" s="139" t="s">
        <v>40</v>
      </c>
      <c r="P128" s="140">
        <f>O128*H128</f>
        <v>0</v>
      </c>
      <c r="Q128" s="140">
        <v>5.3400000000000001E-3</v>
      </c>
      <c r="R128" s="140">
        <f>Q128*H128</f>
        <v>0.17088</v>
      </c>
      <c r="S128" s="140">
        <v>0</v>
      </c>
      <c r="T128" s="141">
        <f>S128*H128</f>
        <v>0</v>
      </c>
      <c r="AR128" s="142" t="s">
        <v>150</v>
      </c>
      <c r="AT128" s="142" t="s">
        <v>146</v>
      </c>
      <c r="AU128" s="142" t="s">
        <v>78</v>
      </c>
      <c r="AY128" s="15" t="s">
        <v>144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5" t="s">
        <v>76</v>
      </c>
      <c r="BK128" s="143">
        <f>ROUND(I128*H128,2)</f>
        <v>0</v>
      </c>
      <c r="BL128" s="15" t="s">
        <v>150</v>
      </c>
      <c r="BM128" s="142" t="s">
        <v>218</v>
      </c>
    </row>
    <row r="129" spans="2:65" s="1" customFormat="1">
      <c r="B129" s="30"/>
      <c r="D129" s="144" t="s">
        <v>152</v>
      </c>
      <c r="F129" s="145" t="s">
        <v>219</v>
      </c>
      <c r="I129" s="146"/>
      <c r="L129" s="30"/>
      <c r="M129" s="147"/>
      <c r="T129" s="51"/>
      <c r="AT129" s="15" t="s">
        <v>152</v>
      </c>
      <c r="AU129" s="15" t="s">
        <v>78</v>
      </c>
    </row>
    <row r="130" spans="2:65" s="1" customFormat="1" ht="24.15" customHeight="1">
      <c r="B130" s="30"/>
      <c r="C130" s="130" t="s">
        <v>8</v>
      </c>
      <c r="D130" s="130" t="s">
        <v>146</v>
      </c>
      <c r="E130" s="131" t="s">
        <v>220</v>
      </c>
      <c r="F130" s="132" t="s">
        <v>221</v>
      </c>
      <c r="G130" s="133" t="s">
        <v>161</v>
      </c>
      <c r="H130" s="134">
        <v>112</v>
      </c>
      <c r="I130" s="135"/>
      <c r="J130" s="136">
        <f>ROUND(I130*H130,2)</f>
        <v>0</v>
      </c>
      <c r="K130" s="137"/>
      <c r="L130" s="30"/>
      <c r="M130" s="138" t="s">
        <v>19</v>
      </c>
      <c r="N130" s="139" t="s">
        <v>40</v>
      </c>
      <c r="P130" s="140">
        <f>O130*H130</f>
        <v>0</v>
      </c>
      <c r="Q130" s="140">
        <v>1.7000000000000001E-4</v>
      </c>
      <c r="R130" s="140">
        <f>Q130*H130</f>
        <v>1.9040000000000001E-2</v>
      </c>
      <c r="S130" s="140">
        <v>0</v>
      </c>
      <c r="T130" s="141">
        <f>S130*H130</f>
        <v>0</v>
      </c>
      <c r="AR130" s="142" t="s">
        <v>150</v>
      </c>
      <c r="AT130" s="142" t="s">
        <v>146</v>
      </c>
      <c r="AU130" s="142" t="s">
        <v>78</v>
      </c>
      <c r="AY130" s="15" t="s">
        <v>144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76</v>
      </c>
      <c r="BK130" s="143">
        <f>ROUND(I130*H130,2)</f>
        <v>0</v>
      </c>
      <c r="BL130" s="15" t="s">
        <v>150</v>
      </c>
      <c r="BM130" s="142" t="s">
        <v>222</v>
      </c>
    </row>
    <row r="131" spans="2:65" s="1" customFormat="1">
      <c r="B131" s="30"/>
      <c r="D131" s="144" t="s">
        <v>152</v>
      </c>
      <c r="F131" s="145" t="s">
        <v>223</v>
      </c>
      <c r="I131" s="146"/>
      <c r="L131" s="30"/>
      <c r="M131" s="147"/>
      <c r="T131" s="51"/>
      <c r="AT131" s="15" t="s">
        <v>152</v>
      </c>
      <c r="AU131" s="15" t="s">
        <v>78</v>
      </c>
    </row>
    <row r="132" spans="2:65" s="12" customFormat="1">
      <c r="B132" s="159"/>
      <c r="D132" s="160" t="s">
        <v>169</v>
      </c>
      <c r="E132" s="166" t="s">
        <v>19</v>
      </c>
      <c r="F132" s="161" t="s">
        <v>224</v>
      </c>
      <c r="H132" s="162">
        <v>112</v>
      </c>
      <c r="I132" s="163"/>
      <c r="L132" s="159"/>
      <c r="M132" s="164"/>
      <c r="T132" s="165"/>
      <c r="AT132" s="166" t="s">
        <v>169</v>
      </c>
      <c r="AU132" s="166" t="s">
        <v>78</v>
      </c>
      <c r="AV132" s="12" t="s">
        <v>78</v>
      </c>
      <c r="AW132" s="12" t="s">
        <v>31</v>
      </c>
      <c r="AX132" s="12" t="s">
        <v>76</v>
      </c>
      <c r="AY132" s="166" t="s">
        <v>144</v>
      </c>
    </row>
    <row r="133" spans="2:65" s="1" customFormat="1" ht="16.5" customHeight="1">
      <c r="B133" s="30"/>
      <c r="C133" s="148" t="s">
        <v>225</v>
      </c>
      <c r="D133" s="148" t="s">
        <v>164</v>
      </c>
      <c r="E133" s="149" t="s">
        <v>226</v>
      </c>
      <c r="F133" s="150" t="s">
        <v>227</v>
      </c>
      <c r="G133" s="151" t="s">
        <v>161</v>
      </c>
      <c r="H133" s="152">
        <v>132.66399999999999</v>
      </c>
      <c r="I133" s="153"/>
      <c r="J133" s="154">
        <f>ROUND(I133*H133,2)</f>
        <v>0</v>
      </c>
      <c r="K133" s="155"/>
      <c r="L133" s="156"/>
      <c r="M133" s="157" t="s">
        <v>19</v>
      </c>
      <c r="N133" s="158" t="s">
        <v>40</v>
      </c>
      <c r="P133" s="140">
        <f>O133*H133</f>
        <v>0</v>
      </c>
      <c r="Q133" s="140">
        <v>2.0000000000000001E-4</v>
      </c>
      <c r="R133" s="140">
        <f>Q133*H133</f>
        <v>2.6532799999999999E-2</v>
      </c>
      <c r="S133" s="140">
        <v>0</v>
      </c>
      <c r="T133" s="141">
        <f>S133*H133</f>
        <v>0</v>
      </c>
      <c r="AR133" s="142" t="s">
        <v>167</v>
      </c>
      <c r="AT133" s="142" t="s">
        <v>164</v>
      </c>
      <c r="AU133" s="142" t="s">
        <v>78</v>
      </c>
      <c r="AY133" s="15" t="s">
        <v>144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76</v>
      </c>
      <c r="BK133" s="143">
        <f>ROUND(I133*H133,2)</f>
        <v>0</v>
      </c>
      <c r="BL133" s="15" t="s">
        <v>150</v>
      </c>
      <c r="BM133" s="142" t="s">
        <v>228</v>
      </c>
    </row>
    <row r="134" spans="2:65" s="12" customFormat="1">
      <c r="B134" s="159"/>
      <c r="D134" s="160" t="s">
        <v>169</v>
      </c>
      <c r="F134" s="161" t="s">
        <v>229</v>
      </c>
      <c r="H134" s="162">
        <v>132.66399999999999</v>
      </c>
      <c r="I134" s="163"/>
      <c r="L134" s="159"/>
      <c r="M134" s="164"/>
      <c r="T134" s="165"/>
      <c r="AT134" s="166" t="s">
        <v>169</v>
      </c>
      <c r="AU134" s="166" t="s">
        <v>78</v>
      </c>
      <c r="AV134" s="12" t="s">
        <v>78</v>
      </c>
      <c r="AW134" s="12" t="s">
        <v>4</v>
      </c>
      <c r="AX134" s="12" t="s">
        <v>76</v>
      </c>
      <c r="AY134" s="166" t="s">
        <v>144</v>
      </c>
    </row>
    <row r="135" spans="2:65" s="1" customFormat="1" ht="16.5" customHeight="1">
      <c r="B135" s="30"/>
      <c r="C135" s="130" t="s">
        <v>230</v>
      </c>
      <c r="D135" s="130" t="s">
        <v>146</v>
      </c>
      <c r="E135" s="131" t="s">
        <v>231</v>
      </c>
      <c r="F135" s="132" t="s">
        <v>232</v>
      </c>
      <c r="G135" s="133" t="s">
        <v>149</v>
      </c>
      <c r="H135" s="134">
        <v>11.84</v>
      </c>
      <c r="I135" s="135"/>
      <c r="J135" s="136">
        <f>ROUND(I135*H135,2)</f>
        <v>0</v>
      </c>
      <c r="K135" s="137"/>
      <c r="L135" s="30"/>
      <c r="M135" s="138" t="s">
        <v>19</v>
      </c>
      <c r="N135" s="139" t="s">
        <v>40</v>
      </c>
      <c r="P135" s="140">
        <f>O135*H135</f>
        <v>0</v>
      </c>
      <c r="Q135" s="140">
        <v>1.92</v>
      </c>
      <c r="R135" s="140">
        <f>Q135*H135</f>
        <v>22.732799999999997</v>
      </c>
      <c r="S135" s="140">
        <v>0</v>
      </c>
      <c r="T135" s="141">
        <f>S135*H135</f>
        <v>0</v>
      </c>
      <c r="AR135" s="142" t="s">
        <v>150</v>
      </c>
      <c r="AT135" s="142" t="s">
        <v>146</v>
      </c>
      <c r="AU135" s="142" t="s">
        <v>78</v>
      </c>
      <c r="AY135" s="15" t="s">
        <v>144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5" t="s">
        <v>76</v>
      </c>
      <c r="BK135" s="143">
        <f>ROUND(I135*H135,2)</f>
        <v>0</v>
      </c>
      <c r="BL135" s="15" t="s">
        <v>150</v>
      </c>
      <c r="BM135" s="142" t="s">
        <v>233</v>
      </c>
    </row>
    <row r="136" spans="2:65" s="1" customFormat="1">
      <c r="B136" s="30"/>
      <c r="D136" s="144" t="s">
        <v>152</v>
      </c>
      <c r="F136" s="145" t="s">
        <v>234</v>
      </c>
      <c r="I136" s="146"/>
      <c r="L136" s="30"/>
      <c r="M136" s="147"/>
      <c r="T136" s="51"/>
      <c r="AT136" s="15" t="s">
        <v>152</v>
      </c>
      <c r="AU136" s="15" t="s">
        <v>78</v>
      </c>
    </row>
    <row r="137" spans="2:65" s="1" customFormat="1" ht="19.2">
      <c r="B137" s="30"/>
      <c r="D137" s="160" t="s">
        <v>235</v>
      </c>
      <c r="F137" s="167" t="s">
        <v>236</v>
      </c>
      <c r="I137" s="146"/>
      <c r="L137" s="30"/>
      <c r="M137" s="147"/>
      <c r="T137" s="51"/>
      <c r="AT137" s="15" t="s">
        <v>235</v>
      </c>
      <c r="AU137" s="15" t="s">
        <v>78</v>
      </c>
    </row>
    <row r="138" spans="2:65" s="12" customFormat="1">
      <c r="B138" s="159"/>
      <c r="D138" s="160" t="s">
        <v>169</v>
      </c>
      <c r="E138" s="166" t="s">
        <v>19</v>
      </c>
      <c r="F138" s="161" t="s">
        <v>237</v>
      </c>
      <c r="H138" s="162">
        <v>11.84</v>
      </c>
      <c r="I138" s="163"/>
      <c r="L138" s="159"/>
      <c r="M138" s="164"/>
      <c r="T138" s="165"/>
      <c r="AT138" s="166" t="s">
        <v>169</v>
      </c>
      <c r="AU138" s="166" t="s">
        <v>78</v>
      </c>
      <c r="AV138" s="12" t="s">
        <v>78</v>
      </c>
      <c r="AW138" s="12" t="s">
        <v>31</v>
      </c>
      <c r="AX138" s="12" t="s">
        <v>76</v>
      </c>
      <c r="AY138" s="166" t="s">
        <v>144</v>
      </c>
    </row>
    <row r="139" spans="2:65" s="1" customFormat="1" ht="16.5" customHeight="1">
      <c r="B139" s="30"/>
      <c r="C139" s="130" t="s">
        <v>238</v>
      </c>
      <c r="D139" s="130" t="s">
        <v>146</v>
      </c>
      <c r="E139" s="131" t="s">
        <v>239</v>
      </c>
      <c r="F139" s="132" t="s">
        <v>240</v>
      </c>
      <c r="G139" s="133" t="s">
        <v>241</v>
      </c>
      <c r="H139" s="134">
        <v>70</v>
      </c>
      <c r="I139" s="135"/>
      <c r="J139" s="136">
        <f>ROUND(I139*H139,2)</f>
        <v>0</v>
      </c>
      <c r="K139" s="137"/>
      <c r="L139" s="30"/>
      <c r="M139" s="138" t="s">
        <v>19</v>
      </c>
      <c r="N139" s="139" t="s">
        <v>40</v>
      </c>
      <c r="P139" s="140">
        <f>O139*H139</f>
        <v>0</v>
      </c>
      <c r="Q139" s="140">
        <v>4.8999999999999998E-4</v>
      </c>
      <c r="R139" s="140">
        <f>Q139*H139</f>
        <v>3.4299999999999997E-2</v>
      </c>
      <c r="S139" s="140">
        <v>0</v>
      </c>
      <c r="T139" s="141">
        <f>S139*H139</f>
        <v>0</v>
      </c>
      <c r="AR139" s="142" t="s">
        <v>150</v>
      </c>
      <c r="AT139" s="142" t="s">
        <v>146</v>
      </c>
      <c r="AU139" s="142" t="s">
        <v>78</v>
      </c>
      <c r="AY139" s="15" t="s">
        <v>144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5" t="s">
        <v>76</v>
      </c>
      <c r="BK139" s="143">
        <f>ROUND(I139*H139,2)</f>
        <v>0</v>
      </c>
      <c r="BL139" s="15" t="s">
        <v>150</v>
      </c>
      <c r="BM139" s="142" t="s">
        <v>242</v>
      </c>
    </row>
    <row r="140" spans="2:65" s="1" customFormat="1">
      <c r="B140" s="30"/>
      <c r="D140" s="144" t="s">
        <v>152</v>
      </c>
      <c r="F140" s="145" t="s">
        <v>243</v>
      </c>
      <c r="I140" s="146"/>
      <c r="L140" s="30"/>
      <c r="M140" s="147"/>
      <c r="T140" s="51"/>
      <c r="AT140" s="15" t="s">
        <v>152</v>
      </c>
      <c r="AU140" s="15" t="s">
        <v>78</v>
      </c>
    </row>
    <row r="141" spans="2:65" s="12" customFormat="1">
      <c r="B141" s="159"/>
      <c r="D141" s="160" t="s">
        <v>169</v>
      </c>
      <c r="E141" s="166" t="s">
        <v>19</v>
      </c>
      <c r="F141" s="161" t="s">
        <v>244</v>
      </c>
      <c r="H141" s="162">
        <v>70</v>
      </c>
      <c r="I141" s="163"/>
      <c r="L141" s="159"/>
      <c r="M141" s="164"/>
      <c r="T141" s="165"/>
      <c r="AT141" s="166" t="s">
        <v>169</v>
      </c>
      <c r="AU141" s="166" t="s">
        <v>78</v>
      </c>
      <c r="AV141" s="12" t="s">
        <v>78</v>
      </c>
      <c r="AW141" s="12" t="s">
        <v>31</v>
      </c>
      <c r="AX141" s="12" t="s">
        <v>76</v>
      </c>
      <c r="AY141" s="166" t="s">
        <v>144</v>
      </c>
    </row>
    <row r="142" spans="2:65" s="1" customFormat="1" ht="21.75" customHeight="1">
      <c r="B142" s="30"/>
      <c r="C142" s="130" t="s">
        <v>245</v>
      </c>
      <c r="D142" s="130" t="s">
        <v>146</v>
      </c>
      <c r="E142" s="131" t="s">
        <v>246</v>
      </c>
      <c r="F142" s="132" t="s">
        <v>247</v>
      </c>
      <c r="G142" s="133" t="s">
        <v>161</v>
      </c>
      <c r="H142" s="134">
        <v>122.85</v>
      </c>
      <c r="I142" s="135"/>
      <c r="J142" s="136">
        <f>ROUND(I142*H142,2)</f>
        <v>0</v>
      </c>
      <c r="K142" s="137"/>
      <c r="L142" s="30"/>
      <c r="M142" s="138" t="s">
        <v>19</v>
      </c>
      <c r="N142" s="139" t="s">
        <v>40</v>
      </c>
      <c r="P142" s="140">
        <f>O142*H142</f>
        <v>0</v>
      </c>
      <c r="Q142" s="140">
        <v>1E-4</v>
      </c>
      <c r="R142" s="140">
        <f>Q142*H142</f>
        <v>1.2285000000000001E-2</v>
      </c>
      <c r="S142" s="140">
        <v>0</v>
      </c>
      <c r="T142" s="141">
        <f>S142*H142</f>
        <v>0</v>
      </c>
      <c r="AR142" s="142" t="s">
        <v>150</v>
      </c>
      <c r="AT142" s="142" t="s">
        <v>146</v>
      </c>
      <c r="AU142" s="142" t="s">
        <v>78</v>
      </c>
      <c r="AY142" s="15" t="s">
        <v>144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76</v>
      </c>
      <c r="BK142" s="143">
        <f>ROUND(I142*H142,2)</f>
        <v>0</v>
      </c>
      <c r="BL142" s="15" t="s">
        <v>150</v>
      </c>
      <c r="BM142" s="142" t="s">
        <v>248</v>
      </c>
    </row>
    <row r="143" spans="2:65" s="1" customFormat="1" ht="16.5" customHeight="1">
      <c r="B143" s="30"/>
      <c r="C143" s="148" t="s">
        <v>249</v>
      </c>
      <c r="D143" s="148" t="s">
        <v>164</v>
      </c>
      <c r="E143" s="149" t="s">
        <v>226</v>
      </c>
      <c r="F143" s="150" t="s">
        <v>227</v>
      </c>
      <c r="G143" s="151" t="s">
        <v>161</v>
      </c>
      <c r="H143" s="152">
        <v>145.51599999999999</v>
      </c>
      <c r="I143" s="153"/>
      <c r="J143" s="154">
        <f>ROUND(I143*H143,2)</f>
        <v>0</v>
      </c>
      <c r="K143" s="155"/>
      <c r="L143" s="156"/>
      <c r="M143" s="157" t="s">
        <v>19</v>
      </c>
      <c r="N143" s="158" t="s">
        <v>40</v>
      </c>
      <c r="P143" s="140">
        <f>O143*H143</f>
        <v>0</v>
      </c>
      <c r="Q143" s="140">
        <v>2.0000000000000001E-4</v>
      </c>
      <c r="R143" s="140">
        <f>Q143*H143</f>
        <v>2.9103199999999999E-2</v>
      </c>
      <c r="S143" s="140">
        <v>0</v>
      </c>
      <c r="T143" s="141">
        <f>S143*H143</f>
        <v>0</v>
      </c>
      <c r="AR143" s="142" t="s">
        <v>167</v>
      </c>
      <c r="AT143" s="142" t="s">
        <v>164</v>
      </c>
      <c r="AU143" s="142" t="s">
        <v>78</v>
      </c>
      <c r="AY143" s="15" t="s">
        <v>144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76</v>
      </c>
      <c r="BK143" s="143">
        <f>ROUND(I143*H143,2)</f>
        <v>0</v>
      </c>
      <c r="BL143" s="15" t="s">
        <v>150</v>
      </c>
      <c r="BM143" s="142" t="s">
        <v>250</v>
      </c>
    </row>
    <row r="144" spans="2:65" s="12" customFormat="1">
      <c r="B144" s="159"/>
      <c r="D144" s="160" t="s">
        <v>169</v>
      </c>
      <c r="F144" s="161" t="s">
        <v>251</v>
      </c>
      <c r="H144" s="162">
        <v>145.51599999999999</v>
      </c>
      <c r="I144" s="163"/>
      <c r="L144" s="159"/>
      <c r="M144" s="164"/>
      <c r="T144" s="165"/>
      <c r="AT144" s="166" t="s">
        <v>169</v>
      </c>
      <c r="AU144" s="166" t="s">
        <v>78</v>
      </c>
      <c r="AV144" s="12" t="s">
        <v>78</v>
      </c>
      <c r="AW144" s="12" t="s">
        <v>4</v>
      </c>
      <c r="AX144" s="12" t="s">
        <v>76</v>
      </c>
      <c r="AY144" s="166" t="s">
        <v>144</v>
      </c>
    </row>
    <row r="145" spans="2:65" s="1" customFormat="1" ht="24.15" customHeight="1">
      <c r="B145" s="30"/>
      <c r="C145" s="130" t="s">
        <v>7</v>
      </c>
      <c r="D145" s="130" t="s">
        <v>146</v>
      </c>
      <c r="E145" s="131" t="s">
        <v>252</v>
      </c>
      <c r="F145" s="132" t="s">
        <v>253</v>
      </c>
      <c r="G145" s="133" t="s">
        <v>161</v>
      </c>
      <c r="H145" s="134">
        <v>122</v>
      </c>
      <c r="I145" s="135"/>
      <c r="J145" s="136">
        <f>ROUND(I145*H145,2)</f>
        <v>0</v>
      </c>
      <c r="K145" s="137"/>
      <c r="L145" s="30"/>
      <c r="M145" s="138" t="s">
        <v>19</v>
      </c>
      <c r="N145" s="139" t="s">
        <v>40</v>
      </c>
      <c r="P145" s="140">
        <f>O145*H145</f>
        <v>0</v>
      </c>
      <c r="Q145" s="140">
        <v>2.2000000000000001E-4</v>
      </c>
      <c r="R145" s="140">
        <f>Q145*H145</f>
        <v>2.6839999999999999E-2</v>
      </c>
      <c r="S145" s="140">
        <v>0</v>
      </c>
      <c r="T145" s="141">
        <f>S145*H145</f>
        <v>0</v>
      </c>
      <c r="AR145" s="142" t="s">
        <v>150</v>
      </c>
      <c r="AT145" s="142" t="s">
        <v>146</v>
      </c>
      <c r="AU145" s="142" t="s">
        <v>78</v>
      </c>
      <c r="AY145" s="15" t="s">
        <v>144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5" t="s">
        <v>76</v>
      </c>
      <c r="BK145" s="143">
        <f>ROUND(I145*H145,2)</f>
        <v>0</v>
      </c>
      <c r="BL145" s="15" t="s">
        <v>150</v>
      </c>
      <c r="BM145" s="142" t="s">
        <v>254</v>
      </c>
    </row>
    <row r="146" spans="2:65" s="1" customFormat="1">
      <c r="B146" s="30"/>
      <c r="D146" s="144" t="s">
        <v>152</v>
      </c>
      <c r="F146" s="145" t="s">
        <v>255</v>
      </c>
      <c r="I146" s="146"/>
      <c r="L146" s="30"/>
      <c r="M146" s="147"/>
      <c r="T146" s="51"/>
      <c r="AT146" s="15" t="s">
        <v>152</v>
      </c>
      <c r="AU146" s="15" t="s">
        <v>78</v>
      </c>
    </row>
    <row r="147" spans="2:65" s="1" customFormat="1" ht="16.5" customHeight="1">
      <c r="B147" s="30"/>
      <c r="C147" s="148" t="s">
        <v>256</v>
      </c>
      <c r="D147" s="148" t="s">
        <v>164</v>
      </c>
      <c r="E147" s="149" t="s">
        <v>226</v>
      </c>
      <c r="F147" s="150" t="s">
        <v>227</v>
      </c>
      <c r="G147" s="151" t="s">
        <v>161</v>
      </c>
      <c r="H147" s="152">
        <v>144.50899999999999</v>
      </c>
      <c r="I147" s="153"/>
      <c r="J147" s="154">
        <f>ROUND(I147*H147,2)</f>
        <v>0</v>
      </c>
      <c r="K147" s="155"/>
      <c r="L147" s="156"/>
      <c r="M147" s="157" t="s">
        <v>19</v>
      </c>
      <c r="N147" s="158" t="s">
        <v>40</v>
      </c>
      <c r="P147" s="140">
        <f>O147*H147</f>
        <v>0</v>
      </c>
      <c r="Q147" s="140">
        <v>2.0000000000000001E-4</v>
      </c>
      <c r="R147" s="140">
        <f>Q147*H147</f>
        <v>2.8901799999999998E-2</v>
      </c>
      <c r="S147" s="140">
        <v>0</v>
      </c>
      <c r="T147" s="141">
        <f>S147*H147</f>
        <v>0</v>
      </c>
      <c r="AR147" s="142" t="s">
        <v>167</v>
      </c>
      <c r="AT147" s="142" t="s">
        <v>164</v>
      </c>
      <c r="AU147" s="142" t="s">
        <v>78</v>
      </c>
      <c r="AY147" s="15" t="s">
        <v>144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76</v>
      </c>
      <c r="BK147" s="143">
        <f>ROUND(I147*H147,2)</f>
        <v>0</v>
      </c>
      <c r="BL147" s="15" t="s">
        <v>150</v>
      </c>
      <c r="BM147" s="142" t="s">
        <v>257</v>
      </c>
    </row>
    <row r="148" spans="2:65" s="12" customFormat="1">
      <c r="B148" s="159"/>
      <c r="D148" s="160" t="s">
        <v>169</v>
      </c>
      <c r="F148" s="161" t="s">
        <v>258</v>
      </c>
      <c r="H148" s="162">
        <v>144.50899999999999</v>
      </c>
      <c r="I148" s="163"/>
      <c r="L148" s="159"/>
      <c r="M148" s="164"/>
      <c r="T148" s="165"/>
      <c r="AT148" s="166" t="s">
        <v>169</v>
      </c>
      <c r="AU148" s="166" t="s">
        <v>78</v>
      </c>
      <c r="AV148" s="12" t="s">
        <v>78</v>
      </c>
      <c r="AW148" s="12" t="s">
        <v>4</v>
      </c>
      <c r="AX148" s="12" t="s">
        <v>76</v>
      </c>
      <c r="AY148" s="166" t="s">
        <v>144</v>
      </c>
    </row>
    <row r="149" spans="2:65" s="1" customFormat="1" ht="24.15" customHeight="1">
      <c r="B149" s="30"/>
      <c r="C149" s="130" t="s">
        <v>259</v>
      </c>
      <c r="D149" s="130" t="s">
        <v>146</v>
      </c>
      <c r="E149" s="131" t="s">
        <v>252</v>
      </c>
      <c r="F149" s="132" t="s">
        <v>253</v>
      </c>
      <c r="G149" s="133" t="s">
        <v>161</v>
      </c>
      <c r="H149" s="134">
        <v>122</v>
      </c>
      <c r="I149" s="135"/>
      <c r="J149" s="136">
        <f>ROUND(I149*H149,2)</f>
        <v>0</v>
      </c>
      <c r="K149" s="137"/>
      <c r="L149" s="30"/>
      <c r="M149" s="138" t="s">
        <v>19</v>
      </c>
      <c r="N149" s="139" t="s">
        <v>40</v>
      </c>
      <c r="P149" s="140">
        <f>O149*H149</f>
        <v>0</v>
      </c>
      <c r="Q149" s="140">
        <v>2.2000000000000001E-4</v>
      </c>
      <c r="R149" s="140">
        <f>Q149*H149</f>
        <v>2.6839999999999999E-2</v>
      </c>
      <c r="S149" s="140">
        <v>0</v>
      </c>
      <c r="T149" s="141">
        <f>S149*H149</f>
        <v>0</v>
      </c>
      <c r="AR149" s="142" t="s">
        <v>150</v>
      </c>
      <c r="AT149" s="142" t="s">
        <v>146</v>
      </c>
      <c r="AU149" s="142" t="s">
        <v>78</v>
      </c>
      <c r="AY149" s="15" t="s">
        <v>144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76</v>
      </c>
      <c r="BK149" s="143">
        <f>ROUND(I149*H149,2)</f>
        <v>0</v>
      </c>
      <c r="BL149" s="15" t="s">
        <v>150</v>
      </c>
      <c r="BM149" s="142" t="s">
        <v>260</v>
      </c>
    </row>
    <row r="150" spans="2:65" s="1" customFormat="1">
      <c r="B150" s="30"/>
      <c r="D150" s="144" t="s">
        <v>152</v>
      </c>
      <c r="F150" s="145" t="s">
        <v>255</v>
      </c>
      <c r="I150" s="146"/>
      <c r="L150" s="30"/>
      <c r="M150" s="147"/>
      <c r="T150" s="51"/>
      <c r="AT150" s="15" t="s">
        <v>152</v>
      </c>
      <c r="AU150" s="15" t="s">
        <v>78</v>
      </c>
    </row>
    <row r="151" spans="2:65" s="1" customFormat="1" ht="16.5" customHeight="1">
      <c r="B151" s="30"/>
      <c r="C151" s="148" t="s">
        <v>261</v>
      </c>
      <c r="D151" s="148" t="s">
        <v>164</v>
      </c>
      <c r="E151" s="149" t="s">
        <v>262</v>
      </c>
      <c r="F151" s="150" t="s">
        <v>263</v>
      </c>
      <c r="G151" s="151" t="s">
        <v>161</v>
      </c>
      <c r="H151" s="152">
        <v>144.50899999999999</v>
      </c>
      <c r="I151" s="153"/>
      <c r="J151" s="154">
        <f>ROUND(I151*H151,2)</f>
        <v>0</v>
      </c>
      <c r="K151" s="155"/>
      <c r="L151" s="156"/>
      <c r="M151" s="157" t="s">
        <v>19</v>
      </c>
      <c r="N151" s="158" t="s">
        <v>40</v>
      </c>
      <c r="P151" s="140">
        <f>O151*H151</f>
        <v>0</v>
      </c>
      <c r="Q151" s="140">
        <v>5.0000000000000001E-4</v>
      </c>
      <c r="R151" s="140">
        <f>Q151*H151</f>
        <v>7.2254499999999999E-2</v>
      </c>
      <c r="S151" s="140">
        <v>0</v>
      </c>
      <c r="T151" s="141">
        <f>S151*H151</f>
        <v>0</v>
      </c>
      <c r="AR151" s="142" t="s">
        <v>167</v>
      </c>
      <c r="AT151" s="142" t="s">
        <v>164</v>
      </c>
      <c r="AU151" s="142" t="s">
        <v>78</v>
      </c>
      <c r="AY151" s="15" t="s">
        <v>144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76</v>
      </c>
      <c r="BK151" s="143">
        <f>ROUND(I151*H151,2)</f>
        <v>0</v>
      </c>
      <c r="BL151" s="15" t="s">
        <v>150</v>
      </c>
      <c r="BM151" s="142" t="s">
        <v>264</v>
      </c>
    </row>
    <row r="152" spans="2:65" s="12" customFormat="1">
      <c r="B152" s="159"/>
      <c r="D152" s="160" t="s">
        <v>169</v>
      </c>
      <c r="F152" s="161" t="s">
        <v>258</v>
      </c>
      <c r="H152" s="162">
        <v>144.50899999999999</v>
      </c>
      <c r="I152" s="163"/>
      <c r="L152" s="159"/>
      <c r="M152" s="164"/>
      <c r="T152" s="165"/>
      <c r="AT152" s="166" t="s">
        <v>169</v>
      </c>
      <c r="AU152" s="166" t="s">
        <v>78</v>
      </c>
      <c r="AV152" s="12" t="s">
        <v>78</v>
      </c>
      <c r="AW152" s="12" t="s">
        <v>4</v>
      </c>
      <c r="AX152" s="12" t="s">
        <v>76</v>
      </c>
      <c r="AY152" s="166" t="s">
        <v>144</v>
      </c>
    </row>
    <row r="153" spans="2:65" s="1" customFormat="1" ht="21.75" customHeight="1">
      <c r="B153" s="30"/>
      <c r="C153" s="130" t="s">
        <v>265</v>
      </c>
      <c r="D153" s="130" t="s">
        <v>146</v>
      </c>
      <c r="E153" s="131" t="s">
        <v>266</v>
      </c>
      <c r="F153" s="132" t="s">
        <v>267</v>
      </c>
      <c r="G153" s="133" t="s">
        <v>149</v>
      </c>
      <c r="H153" s="134">
        <v>61</v>
      </c>
      <c r="I153" s="135"/>
      <c r="J153" s="136">
        <f>ROUND(I153*H153,2)</f>
        <v>0</v>
      </c>
      <c r="K153" s="137"/>
      <c r="L153" s="30"/>
      <c r="M153" s="138" t="s">
        <v>19</v>
      </c>
      <c r="N153" s="139" t="s">
        <v>40</v>
      </c>
      <c r="P153" s="140">
        <f>O153*H153</f>
        <v>0</v>
      </c>
      <c r="Q153" s="140">
        <v>2.16</v>
      </c>
      <c r="R153" s="140">
        <f>Q153*H153</f>
        <v>131.76000000000002</v>
      </c>
      <c r="S153" s="140">
        <v>0</v>
      </c>
      <c r="T153" s="141">
        <f>S153*H153</f>
        <v>0</v>
      </c>
      <c r="AR153" s="142" t="s">
        <v>150</v>
      </c>
      <c r="AT153" s="142" t="s">
        <v>146</v>
      </c>
      <c r="AU153" s="142" t="s">
        <v>78</v>
      </c>
      <c r="AY153" s="15" t="s">
        <v>144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76</v>
      </c>
      <c r="BK153" s="143">
        <f>ROUND(I153*H153,2)</f>
        <v>0</v>
      </c>
      <c r="BL153" s="15" t="s">
        <v>150</v>
      </c>
      <c r="BM153" s="142" t="s">
        <v>268</v>
      </c>
    </row>
    <row r="154" spans="2:65" s="12" customFormat="1">
      <c r="B154" s="159"/>
      <c r="D154" s="160" t="s">
        <v>169</v>
      </c>
      <c r="E154" s="166" t="s">
        <v>19</v>
      </c>
      <c r="F154" s="161" t="s">
        <v>269</v>
      </c>
      <c r="H154" s="162">
        <v>61</v>
      </c>
      <c r="I154" s="163"/>
      <c r="L154" s="159"/>
      <c r="M154" s="164"/>
      <c r="T154" s="165"/>
      <c r="AT154" s="166" t="s">
        <v>169</v>
      </c>
      <c r="AU154" s="166" t="s">
        <v>78</v>
      </c>
      <c r="AV154" s="12" t="s">
        <v>78</v>
      </c>
      <c r="AW154" s="12" t="s">
        <v>31</v>
      </c>
      <c r="AX154" s="12" t="s">
        <v>76</v>
      </c>
      <c r="AY154" s="166" t="s">
        <v>144</v>
      </c>
    </row>
    <row r="155" spans="2:65" s="1" customFormat="1" ht="16.5" customHeight="1">
      <c r="B155" s="30"/>
      <c r="C155" s="130" t="s">
        <v>270</v>
      </c>
      <c r="D155" s="130" t="s">
        <v>146</v>
      </c>
      <c r="E155" s="131" t="s">
        <v>271</v>
      </c>
      <c r="F155" s="132" t="s">
        <v>272</v>
      </c>
      <c r="G155" s="133" t="s">
        <v>149</v>
      </c>
      <c r="H155" s="134">
        <v>28</v>
      </c>
      <c r="I155" s="135"/>
      <c r="J155" s="136">
        <f>ROUND(I155*H155,2)</f>
        <v>0</v>
      </c>
      <c r="K155" s="137"/>
      <c r="L155" s="30"/>
      <c r="M155" s="138" t="s">
        <v>19</v>
      </c>
      <c r="N155" s="139" t="s">
        <v>40</v>
      </c>
      <c r="P155" s="140">
        <f>O155*H155</f>
        <v>0</v>
      </c>
      <c r="Q155" s="140">
        <v>2.5236100000000001</v>
      </c>
      <c r="R155" s="140">
        <f>Q155*H155</f>
        <v>70.661079999999998</v>
      </c>
      <c r="S155" s="140">
        <v>0</v>
      </c>
      <c r="T155" s="141">
        <f>S155*H155</f>
        <v>0</v>
      </c>
      <c r="AR155" s="142" t="s">
        <v>150</v>
      </c>
      <c r="AT155" s="142" t="s">
        <v>146</v>
      </c>
      <c r="AU155" s="142" t="s">
        <v>78</v>
      </c>
      <c r="AY155" s="15" t="s">
        <v>144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5" t="s">
        <v>76</v>
      </c>
      <c r="BK155" s="143">
        <f>ROUND(I155*H155,2)</f>
        <v>0</v>
      </c>
      <c r="BL155" s="15" t="s">
        <v>150</v>
      </c>
      <c r="BM155" s="142" t="s">
        <v>273</v>
      </c>
    </row>
    <row r="156" spans="2:65" s="1" customFormat="1">
      <c r="B156" s="30"/>
      <c r="D156" s="144" t="s">
        <v>152</v>
      </c>
      <c r="F156" s="145" t="s">
        <v>274</v>
      </c>
      <c r="I156" s="146"/>
      <c r="L156" s="30"/>
      <c r="M156" s="147"/>
      <c r="T156" s="51"/>
      <c r="AT156" s="15" t="s">
        <v>152</v>
      </c>
      <c r="AU156" s="15" t="s">
        <v>78</v>
      </c>
    </row>
    <row r="157" spans="2:65" s="1" customFormat="1" ht="16.5" customHeight="1">
      <c r="B157" s="30"/>
      <c r="C157" s="130" t="s">
        <v>275</v>
      </c>
      <c r="D157" s="130" t="s">
        <v>146</v>
      </c>
      <c r="E157" s="131" t="s">
        <v>276</v>
      </c>
      <c r="F157" s="132" t="s">
        <v>277</v>
      </c>
      <c r="G157" s="133" t="s">
        <v>161</v>
      </c>
      <c r="H157" s="134">
        <v>20</v>
      </c>
      <c r="I157" s="135"/>
      <c r="J157" s="136">
        <f>ROUND(I157*H157,2)</f>
        <v>0</v>
      </c>
      <c r="K157" s="137"/>
      <c r="L157" s="30"/>
      <c r="M157" s="138" t="s">
        <v>19</v>
      </c>
      <c r="N157" s="139" t="s">
        <v>40</v>
      </c>
      <c r="P157" s="140">
        <f>O157*H157</f>
        <v>0</v>
      </c>
      <c r="Q157" s="140">
        <v>2.9399999999999999E-3</v>
      </c>
      <c r="R157" s="140">
        <f>Q157*H157</f>
        <v>5.8799999999999998E-2</v>
      </c>
      <c r="S157" s="140">
        <v>0</v>
      </c>
      <c r="T157" s="141">
        <f>S157*H157</f>
        <v>0</v>
      </c>
      <c r="AR157" s="142" t="s">
        <v>150</v>
      </c>
      <c r="AT157" s="142" t="s">
        <v>146</v>
      </c>
      <c r="AU157" s="142" t="s">
        <v>78</v>
      </c>
      <c r="AY157" s="15" t="s">
        <v>144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5" t="s">
        <v>76</v>
      </c>
      <c r="BK157" s="143">
        <f>ROUND(I157*H157,2)</f>
        <v>0</v>
      </c>
      <c r="BL157" s="15" t="s">
        <v>150</v>
      </c>
      <c r="BM157" s="142" t="s">
        <v>278</v>
      </c>
    </row>
    <row r="158" spans="2:65" s="1" customFormat="1">
      <c r="B158" s="30"/>
      <c r="D158" s="144" t="s">
        <v>152</v>
      </c>
      <c r="F158" s="145" t="s">
        <v>279</v>
      </c>
      <c r="I158" s="146"/>
      <c r="L158" s="30"/>
      <c r="M158" s="147"/>
      <c r="T158" s="51"/>
      <c r="AT158" s="15" t="s">
        <v>152</v>
      </c>
      <c r="AU158" s="15" t="s">
        <v>78</v>
      </c>
    </row>
    <row r="159" spans="2:65" s="1" customFormat="1" ht="16.5" customHeight="1">
      <c r="B159" s="30"/>
      <c r="C159" s="130" t="s">
        <v>280</v>
      </c>
      <c r="D159" s="130" t="s">
        <v>146</v>
      </c>
      <c r="E159" s="131" t="s">
        <v>281</v>
      </c>
      <c r="F159" s="132" t="s">
        <v>282</v>
      </c>
      <c r="G159" s="133" t="s">
        <v>161</v>
      </c>
      <c r="H159" s="134">
        <v>20</v>
      </c>
      <c r="I159" s="135"/>
      <c r="J159" s="136">
        <f>ROUND(I159*H159,2)</f>
        <v>0</v>
      </c>
      <c r="K159" s="137"/>
      <c r="L159" s="30"/>
      <c r="M159" s="138" t="s">
        <v>19</v>
      </c>
      <c r="N159" s="139" t="s">
        <v>40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150</v>
      </c>
      <c r="AT159" s="142" t="s">
        <v>146</v>
      </c>
      <c r="AU159" s="142" t="s">
        <v>78</v>
      </c>
      <c r="AY159" s="15" t="s">
        <v>144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5" t="s">
        <v>76</v>
      </c>
      <c r="BK159" s="143">
        <f>ROUND(I159*H159,2)</f>
        <v>0</v>
      </c>
      <c r="BL159" s="15" t="s">
        <v>150</v>
      </c>
      <c r="BM159" s="142" t="s">
        <v>283</v>
      </c>
    </row>
    <row r="160" spans="2:65" s="1" customFormat="1">
      <c r="B160" s="30"/>
      <c r="D160" s="144" t="s">
        <v>152</v>
      </c>
      <c r="F160" s="145" t="s">
        <v>284</v>
      </c>
      <c r="I160" s="146"/>
      <c r="L160" s="30"/>
      <c r="M160" s="147"/>
      <c r="T160" s="51"/>
      <c r="AT160" s="15" t="s">
        <v>152</v>
      </c>
      <c r="AU160" s="15" t="s">
        <v>78</v>
      </c>
    </row>
    <row r="161" spans="2:65" s="1" customFormat="1" ht="16.5" customHeight="1">
      <c r="B161" s="30"/>
      <c r="C161" s="130" t="s">
        <v>285</v>
      </c>
      <c r="D161" s="130" t="s">
        <v>146</v>
      </c>
      <c r="E161" s="131" t="s">
        <v>286</v>
      </c>
      <c r="F161" s="132" t="s">
        <v>287</v>
      </c>
      <c r="G161" s="133" t="s">
        <v>288</v>
      </c>
      <c r="H161" s="134">
        <v>1.6</v>
      </c>
      <c r="I161" s="135"/>
      <c r="J161" s="136">
        <f>ROUND(I161*H161,2)</f>
        <v>0</v>
      </c>
      <c r="K161" s="137"/>
      <c r="L161" s="30"/>
      <c r="M161" s="138" t="s">
        <v>19</v>
      </c>
      <c r="N161" s="139" t="s">
        <v>40</v>
      </c>
      <c r="P161" s="140">
        <f>O161*H161</f>
        <v>0</v>
      </c>
      <c r="Q161" s="140">
        <v>1.0606199999999999</v>
      </c>
      <c r="R161" s="140">
        <f>Q161*H161</f>
        <v>1.6969919999999998</v>
      </c>
      <c r="S161" s="140">
        <v>0</v>
      </c>
      <c r="T161" s="141">
        <f>S161*H161</f>
        <v>0</v>
      </c>
      <c r="AR161" s="142" t="s">
        <v>150</v>
      </c>
      <c r="AT161" s="142" t="s">
        <v>146</v>
      </c>
      <c r="AU161" s="142" t="s">
        <v>78</v>
      </c>
      <c r="AY161" s="15" t="s">
        <v>144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5" t="s">
        <v>76</v>
      </c>
      <c r="BK161" s="143">
        <f>ROUND(I161*H161,2)</f>
        <v>0</v>
      </c>
      <c r="BL161" s="15" t="s">
        <v>150</v>
      </c>
      <c r="BM161" s="142" t="s">
        <v>289</v>
      </c>
    </row>
    <row r="162" spans="2:65" s="1" customFormat="1">
      <c r="B162" s="30"/>
      <c r="D162" s="144" t="s">
        <v>152</v>
      </c>
      <c r="F162" s="145" t="s">
        <v>290</v>
      </c>
      <c r="I162" s="146"/>
      <c r="L162" s="30"/>
      <c r="M162" s="147"/>
      <c r="T162" s="51"/>
      <c r="AT162" s="15" t="s">
        <v>152</v>
      </c>
      <c r="AU162" s="15" t="s">
        <v>78</v>
      </c>
    </row>
    <row r="163" spans="2:65" s="1" customFormat="1" ht="16.5" customHeight="1">
      <c r="B163" s="30"/>
      <c r="C163" s="130" t="s">
        <v>291</v>
      </c>
      <c r="D163" s="130" t="s">
        <v>146</v>
      </c>
      <c r="E163" s="131" t="s">
        <v>292</v>
      </c>
      <c r="F163" s="132" t="s">
        <v>293</v>
      </c>
      <c r="G163" s="133" t="s">
        <v>288</v>
      </c>
      <c r="H163" s="134">
        <v>4.3</v>
      </c>
      <c r="I163" s="135"/>
      <c r="J163" s="136">
        <f>ROUND(I163*H163,2)</f>
        <v>0</v>
      </c>
      <c r="K163" s="137"/>
      <c r="L163" s="30"/>
      <c r="M163" s="138" t="s">
        <v>19</v>
      </c>
      <c r="N163" s="139" t="s">
        <v>40</v>
      </c>
      <c r="P163" s="140">
        <f>O163*H163</f>
        <v>0</v>
      </c>
      <c r="Q163" s="140">
        <v>1.06277</v>
      </c>
      <c r="R163" s="140">
        <f>Q163*H163</f>
        <v>4.5699109999999994</v>
      </c>
      <c r="S163" s="140">
        <v>0</v>
      </c>
      <c r="T163" s="141">
        <f>S163*H163</f>
        <v>0</v>
      </c>
      <c r="AR163" s="142" t="s">
        <v>150</v>
      </c>
      <c r="AT163" s="142" t="s">
        <v>146</v>
      </c>
      <c r="AU163" s="142" t="s">
        <v>78</v>
      </c>
      <c r="AY163" s="15" t="s">
        <v>144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5" t="s">
        <v>76</v>
      </c>
      <c r="BK163" s="143">
        <f>ROUND(I163*H163,2)</f>
        <v>0</v>
      </c>
      <c r="BL163" s="15" t="s">
        <v>150</v>
      </c>
      <c r="BM163" s="142" t="s">
        <v>294</v>
      </c>
    </row>
    <row r="164" spans="2:65" s="1" customFormat="1">
      <c r="B164" s="30"/>
      <c r="D164" s="144" t="s">
        <v>152</v>
      </c>
      <c r="F164" s="145" t="s">
        <v>295</v>
      </c>
      <c r="I164" s="146"/>
      <c r="L164" s="30"/>
      <c r="M164" s="147"/>
      <c r="T164" s="51"/>
      <c r="AT164" s="15" t="s">
        <v>152</v>
      </c>
      <c r="AU164" s="15" t="s">
        <v>78</v>
      </c>
    </row>
    <row r="165" spans="2:65" s="1" customFormat="1" ht="16.5" customHeight="1">
      <c r="B165" s="30"/>
      <c r="C165" s="130" t="s">
        <v>296</v>
      </c>
      <c r="D165" s="130" t="s">
        <v>146</v>
      </c>
      <c r="E165" s="131" t="s">
        <v>297</v>
      </c>
      <c r="F165" s="132" t="s">
        <v>298</v>
      </c>
      <c r="G165" s="133" t="s">
        <v>149</v>
      </c>
      <c r="H165" s="134">
        <v>1</v>
      </c>
      <c r="I165" s="135"/>
      <c r="J165" s="136">
        <f>ROUND(I165*H165,2)</f>
        <v>0</v>
      </c>
      <c r="K165" s="137"/>
      <c r="L165" s="30"/>
      <c r="M165" s="138" t="s">
        <v>19</v>
      </c>
      <c r="N165" s="139" t="s">
        <v>40</v>
      </c>
      <c r="P165" s="140">
        <f>O165*H165</f>
        <v>0</v>
      </c>
      <c r="Q165" s="140">
        <v>2.5236100000000001</v>
      </c>
      <c r="R165" s="140">
        <f>Q165*H165</f>
        <v>2.5236100000000001</v>
      </c>
      <c r="S165" s="140">
        <v>0</v>
      </c>
      <c r="T165" s="141">
        <f>S165*H165</f>
        <v>0</v>
      </c>
      <c r="AR165" s="142" t="s">
        <v>150</v>
      </c>
      <c r="AT165" s="142" t="s">
        <v>146</v>
      </c>
      <c r="AU165" s="142" t="s">
        <v>78</v>
      </c>
      <c r="AY165" s="15" t="s">
        <v>144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76</v>
      </c>
      <c r="BK165" s="143">
        <f>ROUND(I165*H165,2)</f>
        <v>0</v>
      </c>
      <c r="BL165" s="15" t="s">
        <v>150</v>
      </c>
      <c r="BM165" s="142" t="s">
        <v>299</v>
      </c>
    </row>
    <row r="166" spans="2:65" s="1" customFormat="1">
      <c r="B166" s="30"/>
      <c r="D166" s="144" t="s">
        <v>152</v>
      </c>
      <c r="F166" s="145" t="s">
        <v>300</v>
      </c>
      <c r="I166" s="146"/>
      <c r="L166" s="30"/>
      <c r="M166" s="147"/>
      <c r="T166" s="51"/>
      <c r="AT166" s="15" t="s">
        <v>152</v>
      </c>
      <c r="AU166" s="15" t="s">
        <v>78</v>
      </c>
    </row>
    <row r="167" spans="2:65" s="12" customFormat="1">
      <c r="B167" s="159"/>
      <c r="D167" s="160" t="s">
        <v>169</v>
      </c>
      <c r="E167" s="166" t="s">
        <v>19</v>
      </c>
      <c r="F167" s="161" t="s">
        <v>301</v>
      </c>
      <c r="H167" s="162">
        <v>1</v>
      </c>
      <c r="I167" s="163"/>
      <c r="L167" s="159"/>
      <c r="M167" s="164"/>
      <c r="T167" s="165"/>
      <c r="AT167" s="166" t="s">
        <v>169</v>
      </c>
      <c r="AU167" s="166" t="s">
        <v>78</v>
      </c>
      <c r="AV167" s="12" t="s">
        <v>78</v>
      </c>
      <c r="AW167" s="12" t="s">
        <v>31</v>
      </c>
      <c r="AX167" s="12" t="s">
        <v>76</v>
      </c>
      <c r="AY167" s="166" t="s">
        <v>144</v>
      </c>
    </row>
    <row r="168" spans="2:65" s="1" customFormat="1" ht="16.5" customHeight="1">
      <c r="B168" s="30"/>
      <c r="C168" s="130" t="s">
        <v>196</v>
      </c>
      <c r="D168" s="130" t="s">
        <v>146</v>
      </c>
      <c r="E168" s="131" t="s">
        <v>302</v>
      </c>
      <c r="F168" s="132" t="s">
        <v>303</v>
      </c>
      <c r="G168" s="133" t="s">
        <v>161</v>
      </c>
      <c r="H168" s="134">
        <v>5</v>
      </c>
      <c r="I168" s="135"/>
      <c r="J168" s="136">
        <f>ROUND(I168*H168,2)</f>
        <v>0</v>
      </c>
      <c r="K168" s="137"/>
      <c r="L168" s="30"/>
      <c r="M168" s="138" t="s">
        <v>19</v>
      </c>
      <c r="N168" s="139" t="s">
        <v>40</v>
      </c>
      <c r="P168" s="140">
        <f>O168*H168</f>
        <v>0</v>
      </c>
      <c r="Q168" s="140">
        <v>2.64E-3</v>
      </c>
      <c r="R168" s="140">
        <f>Q168*H168</f>
        <v>1.32E-2</v>
      </c>
      <c r="S168" s="140">
        <v>0</v>
      </c>
      <c r="T168" s="141">
        <f>S168*H168</f>
        <v>0</v>
      </c>
      <c r="AR168" s="142" t="s">
        <v>150</v>
      </c>
      <c r="AT168" s="142" t="s">
        <v>146</v>
      </c>
      <c r="AU168" s="142" t="s">
        <v>78</v>
      </c>
      <c r="AY168" s="15" t="s">
        <v>144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5" t="s">
        <v>76</v>
      </c>
      <c r="BK168" s="143">
        <f>ROUND(I168*H168,2)</f>
        <v>0</v>
      </c>
      <c r="BL168" s="15" t="s">
        <v>150</v>
      </c>
      <c r="BM168" s="142" t="s">
        <v>304</v>
      </c>
    </row>
    <row r="169" spans="2:65" s="1" customFormat="1">
      <c r="B169" s="30"/>
      <c r="D169" s="144" t="s">
        <v>152</v>
      </c>
      <c r="F169" s="145" t="s">
        <v>305</v>
      </c>
      <c r="I169" s="146"/>
      <c r="L169" s="30"/>
      <c r="M169" s="147"/>
      <c r="T169" s="51"/>
      <c r="AT169" s="15" t="s">
        <v>152</v>
      </c>
      <c r="AU169" s="15" t="s">
        <v>78</v>
      </c>
    </row>
    <row r="170" spans="2:65" s="12" customFormat="1">
      <c r="B170" s="159"/>
      <c r="D170" s="160" t="s">
        <v>169</v>
      </c>
      <c r="E170" s="166" t="s">
        <v>19</v>
      </c>
      <c r="F170" s="161" t="s">
        <v>306</v>
      </c>
      <c r="H170" s="162">
        <v>5</v>
      </c>
      <c r="I170" s="163"/>
      <c r="L170" s="159"/>
      <c r="M170" s="164"/>
      <c r="T170" s="165"/>
      <c r="AT170" s="166" t="s">
        <v>169</v>
      </c>
      <c r="AU170" s="166" t="s">
        <v>78</v>
      </c>
      <c r="AV170" s="12" t="s">
        <v>78</v>
      </c>
      <c r="AW170" s="12" t="s">
        <v>31</v>
      </c>
      <c r="AX170" s="12" t="s">
        <v>76</v>
      </c>
      <c r="AY170" s="166" t="s">
        <v>144</v>
      </c>
    </row>
    <row r="171" spans="2:65" s="1" customFormat="1" ht="16.5" customHeight="1">
      <c r="B171" s="30"/>
      <c r="C171" s="130" t="s">
        <v>307</v>
      </c>
      <c r="D171" s="130" t="s">
        <v>146</v>
      </c>
      <c r="E171" s="131" t="s">
        <v>308</v>
      </c>
      <c r="F171" s="132" t="s">
        <v>309</v>
      </c>
      <c r="G171" s="133" t="s">
        <v>161</v>
      </c>
      <c r="H171" s="134">
        <v>5</v>
      </c>
      <c r="I171" s="135"/>
      <c r="J171" s="136">
        <f>ROUND(I171*H171,2)</f>
        <v>0</v>
      </c>
      <c r="K171" s="137"/>
      <c r="L171" s="30"/>
      <c r="M171" s="138" t="s">
        <v>19</v>
      </c>
      <c r="N171" s="139" t="s">
        <v>40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150</v>
      </c>
      <c r="AT171" s="142" t="s">
        <v>146</v>
      </c>
      <c r="AU171" s="142" t="s">
        <v>78</v>
      </c>
      <c r="AY171" s="15" t="s">
        <v>144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5" t="s">
        <v>76</v>
      </c>
      <c r="BK171" s="143">
        <f>ROUND(I171*H171,2)</f>
        <v>0</v>
      </c>
      <c r="BL171" s="15" t="s">
        <v>150</v>
      </c>
      <c r="BM171" s="142" t="s">
        <v>310</v>
      </c>
    </row>
    <row r="172" spans="2:65" s="1" customFormat="1">
      <c r="B172" s="30"/>
      <c r="D172" s="144" t="s">
        <v>152</v>
      </c>
      <c r="F172" s="145" t="s">
        <v>311</v>
      </c>
      <c r="I172" s="146"/>
      <c r="L172" s="30"/>
      <c r="M172" s="147"/>
      <c r="T172" s="51"/>
      <c r="AT172" s="15" t="s">
        <v>152</v>
      </c>
      <c r="AU172" s="15" t="s">
        <v>78</v>
      </c>
    </row>
    <row r="173" spans="2:65" s="1" customFormat="1" ht="16.5" customHeight="1">
      <c r="B173" s="30"/>
      <c r="C173" s="130" t="s">
        <v>312</v>
      </c>
      <c r="D173" s="130" t="s">
        <v>146</v>
      </c>
      <c r="E173" s="131" t="s">
        <v>313</v>
      </c>
      <c r="F173" s="132" t="s">
        <v>314</v>
      </c>
      <c r="G173" s="133" t="s">
        <v>288</v>
      </c>
      <c r="H173" s="134">
        <v>0.22</v>
      </c>
      <c r="I173" s="135"/>
      <c r="J173" s="136">
        <f>ROUND(I173*H173,2)</f>
        <v>0</v>
      </c>
      <c r="K173" s="137"/>
      <c r="L173" s="30"/>
      <c r="M173" s="138" t="s">
        <v>19</v>
      </c>
      <c r="N173" s="139" t="s">
        <v>40</v>
      </c>
      <c r="P173" s="140">
        <f>O173*H173</f>
        <v>0</v>
      </c>
      <c r="Q173" s="140">
        <v>1.0606199999999999</v>
      </c>
      <c r="R173" s="140">
        <f>Q173*H173</f>
        <v>0.23333639999999997</v>
      </c>
      <c r="S173" s="140">
        <v>0</v>
      </c>
      <c r="T173" s="141">
        <f>S173*H173</f>
        <v>0</v>
      </c>
      <c r="AR173" s="142" t="s">
        <v>150</v>
      </c>
      <c r="AT173" s="142" t="s">
        <v>146</v>
      </c>
      <c r="AU173" s="142" t="s">
        <v>78</v>
      </c>
      <c r="AY173" s="15" t="s">
        <v>144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5" t="s">
        <v>76</v>
      </c>
      <c r="BK173" s="143">
        <f>ROUND(I173*H173,2)</f>
        <v>0</v>
      </c>
      <c r="BL173" s="15" t="s">
        <v>150</v>
      </c>
      <c r="BM173" s="142" t="s">
        <v>315</v>
      </c>
    </row>
    <row r="174" spans="2:65" s="1" customFormat="1">
      <c r="B174" s="30"/>
      <c r="D174" s="144" t="s">
        <v>152</v>
      </c>
      <c r="F174" s="145" t="s">
        <v>316</v>
      </c>
      <c r="I174" s="146"/>
      <c r="L174" s="30"/>
      <c r="M174" s="147"/>
      <c r="T174" s="51"/>
      <c r="AT174" s="15" t="s">
        <v>152</v>
      </c>
      <c r="AU174" s="15" t="s">
        <v>78</v>
      </c>
    </row>
    <row r="175" spans="2:65" s="1" customFormat="1" ht="16.5" customHeight="1">
      <c r="B175" s="30"/>
      <c r="C175" s="130" t="s">
        <v>317</v>
      </c>
      <c r="D175" s="130" t="s">
        <v>146</v>
      </c>
      <c r="E175" s="131" t="s">
        <v>318</v>
      </c>
      <c r="F175" s="132" t="s">
        <v>319</v>
      </c>
      <c r="G175" s="133" t="s">
        <v>149</v>
      </c>
      <c r="H175" s="134">
        <v>38</v>
      </c>
      <c r="I175" s="135"/>
      <c r="J175" s="136">
        <f>ROUND(I175*H175,2)</f>
        <v>0</v>
      </c>
      <c r="K175" s="137"/>
      <c r="L175" s="30"/>
      <c r="M175" s="138" t="s">
        <v>19</v>
      </c>
      <c r="N175" s="139" t="s">
        <v>40</v>
      </c>
      <c r="P175" s="140">
        <f>O175*H175</f>
        <v>0</v>
      </c>
      <c r="Q175" s="140">
        <v>2.5234999999999999</v>
      </c>
      <c r="R175" s="140">
        <f>Q175*H175</f>
        <v>95.893000000000001</v>
      </c>
      <c r="S175" s="140">
        <v>0</v>
      </c>
      <c r="T175" s="141">
        <f>S175*H175</f>
        <v>0</v>
      </c>
      <c r="AR175" s="142" t="s">
        <v>150</v>
      </c>
      <c r="AT175" s="142" t="s">
        <v>146</v>
      </c>
      <c r="AU175" s="142" t="s">
        <v>78</v>
      </c>
      <c r="AY175" s="15" t="s">
        <v>144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5" t="s">
        <v>76</v>
      </c>
      <c r="BK175" s="143">
        <f>ROUND(I175*H175,2)</f>
        <v>0</v>
      </c>
      <c r="BL175" s="15" t="s">
        <v>150</v>
      </c>
      <c r="BM175" s="142" t="s">
        <v>320</v>
      </c>
    </row>
    <row r="176" spans="2:65" s="1" customFormat="1">
      <c r="B176" s="30"/>
      <c r="D176" s="144" t="s">
        <v>152</v>
      </c>
      <c r="F176" s="145" t="s">
        <v>321</v>
      </c>
      <c r="I176" s="146"/>
      <c r="L176" s="30"/>
      <c r="M176" s="147"/>
      <c r="T176" s="51"/>
      <c r="AT176" s="15" t="s">
        <v>152</v>
      </c>
      <c r="AU176" s="15" t="s">
        <v>78</v>
      </c>
    </row>
    <row r="177" spans="2:65" s="1" customFormat="1" ht="19.2">
      <c r="B177" s="30"/>
      <c r="D177" s="160" t="s">
        <v>235</v>
      </c>
      <c r="F177" s="167" t="s">
        <v>322</v>
      </c>
      <c r="I177" s="146"/>
      <c r="L177" s="30"/>
      <c r="M177" s="147"/>
      <c r="T177" s="51"/>
      <c r="AT177" s="15" t="s">
        <v>235</v>
      </c>
      <c r="AU177" s="15" t="s">
        <v>78</v>
      </c>
    </row>
    <row r="178" spans="2:65" s="1" customFormat="1" ht="16.5" customHeight="1">
      <c r="B178" s="30"/>
      <c r="C178" s="130" t="s">
        <v>323</v>
      </c>
      <c r="D178" s="130" t="s">
        <v>146</v>
      </c>
      <c r="E178" s="131" t="s">
        <v>324</v>
      </c>
      <c r="F178" s="132" t="s">
        <v>325</v>
      </c>
      <c r="G178" s="133" t="s">
        <v>161</v>
      </c>
      <c r="H178" s="134">
        <v>250</v>
      </c>
      <c r="I178" s="135"/>
      <c r="J178" s="136">
        <f>ROUND(I178*H178,2)</f>
        <v>0</v>
      </c>
      <c r="K178" s="137"/>
      <c r="L178" s="30"/>
      <c r="M178" s="138" t="s">
        <v>19</v>
      </c>
      <c r="N178" s="139" t="s">
        <v>40</v>
      </c>
      <c r="P178" s="140">
        <f>O178*H178</f>
        <v>0</v>
      </c>
      <c r="Q178" s="140">
        <v>2.7499999999999998E-3</v>
      </c>
      <c r="R178" s="140">
        <f>Q178*H178</f>
        <v>0.6875</v>
      </c>
      <c r="S178" s="140">
        <v>0</v>
      </c>
      <c r="T178" s="141">
        <f>S178*H178</f>
        <v>0</v>
      </c>
      <c r="AR178" s="142" t="s">
        <v>150</v>
      </c>
      <c r="AT178" s="142" t="s">
        <v>146</v>
      </c>
      <c r="AU178" s="142" t="s">
        <v>78</v>
      </c>
      <c r="AY178" s="15" t="s">
        <v>144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5" t="s">
        <v>76</v>
      </c>
      <c r="BK178" s="143">
        <f>ROUND(I178*H178,2)</f>
        <v>0</v>
      </c>
      <c r="BL178" s="15" t="s">
        <v>150</v>
      </c>
      <c r="BM178" s="142" t="s">
        <v>326</v>
      </c>
    </row>
    <row r="179" spans="2:65" s="1" customFormat="1">
      <c r="B179" s="30"/>
      <c r="D179" s="144" t="s">
        <v>152</v>
      </c>
      <c r="F179" s="145" t="s">
        <v>327</v>
      </c>
      <c r="I179" s="146"/>
      <c r="L179" s="30"/>
      <c r="M179" s="147"/>
      <c r="T179" s="51"/>
      <c r="AT179" s="15" t="s">
        <v>152</v>
      </c>
      <c r="AU179" s="15" t="s">
        <v>78</v>
      </c>
    </row>
    <row r="180" spans="2:65" s="1" customFormat="1" ht="16.5" customHeight="1">
      <c r="B180" s="30"/>
      <c r="C180" s="130" t="s">
        <v>328</v>
      </c>
      <c r="D180" s="130" t="s">
        <v>146</v>
      </c>
      <c r="E180" s="131" t="s">
        <v>329</v>
      </c>
      <c r="F180" s="132" t="s">
        <v>330</v>
      </c>
      <c r="G180" s="133" t="s">
        <v>161</v>
      </c>
      <c r="H180" s="134">
        <v>250</v>
      </c>
      <c r="I180" s="135"/>
      <c r="J180" s="136">
        <f>ROUND(I180*H180,2)</f>
        <v>0</v>
      </c>
      <c r="K180" s="137"/>
      <c r="L180" s="30"/>
      <c r="M180" s="138" t="s">
        <v>19</v>
      </c>
      <c r="N180" s="139" t="s">
        <v>40</v>
      </c>
      <c r="P180" s="140">
        <f>O180*H180</f>
        <v>0</v>
      </c>
      <c r="Q180" s="140">
        <v>2.7499999999999998E-3</v>
      </c>
      <c r="R180" s="140">
        <f>Q180*H180</f>
        <v>0.6875</v>
      </c>
      <c r="S180" s="140">
        <v>0</v>
      </c>
      <c r="T180" s="141">
        <f>S180*H180</f>
        <v>0</v>
      </c>
      <c r="AR180" s="142" t="s">
        <v>150</v>
      </c>
      <c r="AT180" s="142" t="s">
        <v>146</v>
      </c>
      <c r="AU180" s="142" t="s">
        <v>78</v>
      </c>
      <c r="AY180" s="15" t="s">
        <v>144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5" t="s">
        <v>76</v>
      </c>
      <c r="BK180" s="143">
        <f>ROUND(I180*H180,2)</f>
        <v>0</v>
      </c>
      <c r="BL180" s="15" t="s">
        <v>150</v>
      </c>
      <c r="BM180" s="142" t="s">
        <v>331</v>
      </c>
    </row>
    <row r="181" spans="2:65" s="1" customFormat="1" ht="16.5" customHeight="1">
      <c r="B181" s="30"/>
      <c r="C181" s="130" t="s">
        <v>332</v>
      </c>
      <c r="D181" s="130" t="s">
        <v>146</v>
      </c>
      <c r="E181" s="131" t="s">
        <v>333</v>
      </c>
      <c r="F181" s="132" t="s">
        <v>334</v>
      </c>
      <c r="G181" s="133" t="s">
        <v>161</v>
      </c>
      <c r="H181" s="134">
        <v>250</v>
      </c>
      <c r="I181" s="135"/>
      <c r="J181" s="136">
        <f>ROUND(I181*H181,2)</f>
        <v>0</v>
      </c>
      <c r="K181" s="137"/>
      <c r="L181" s="30"/>
      <c r="M181" s="138" t="s">
        <v>19</v>
      </c>
      <c r="N181" s="139" t="s">
        <v>40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150</v>
      </c>
      <c r="AT181" s="142" t="s">
        <v>146</v>
      </c>
      <c r="AU181" s="142" t="s">
        <v>78</v>
      </c>
      <c r="AY181" s="15" t="s">
        <v>144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5" t="s">
        <v>76</v>
      </c>
      <c r="BK181" s="143">
        <f>ROUND(I181*H181,2)</f>
        <v>0</v>
      </c>
      <c r="BL181" s="15" t="s">
        <v>150</v>
      </c>
      <c r="BM181" s="142" t="s">
        <v>335</v>
      </c>
    </row>
    <row r="182" spans="2:65" s="1" customFormat="1">
      <c r="B182" s="30"/>
      <c r="D182" s="144" t="s">
        <v>152</v>
      </c>
      <c r="F182" s="145" t="s">
        <v>336</v>
      </c>
      <c r="I182" s="146"/>
      <c r="L182" s="30"/>
      <c r="M182" s="147"/>
      <c r="T182" s="51"/>
      <c r="AT182" s="15" t="s">
        <v>152</v>
      </c>
      <c r="AU182" s="15" t="s">
        <v>78</v>
      </c>
    </row>
    <row r="183" spans="2:65" s="1" customFormat="1" ht="33" customHeight="1">
      <c r="B183" s="30"/>
      <c r="C183" s="130" t="s">
        <v>337</v>
      </c>
      <c r="D183" s="130" t="s">
        <v>146</v>
      </c>
      <c r="E183" s="131" t="s">
        <v>338</v>
      </c>
      <c r="F183" s="132" t="s">
        <v>339</v>
      </c>
      <c r="G183" s="133" t="s">
        <v>288</v>
      </c>
      <c r="H183" s="134">
        <v>6.3</v>
      </c>
      <c r="I183" s="135"/>
      <c r="J183" s="136">
        <f>ROUND(I183*H183,2)</f>
        <v>0</v>
      </c>
      <c r="K183" s="137"/>
      <c r="L183" s="30"/>
      <c r="M183" s="138" t="s">
        <v>19</v>
      </c>
      <c r="N183" s="139" t="s">
        <v>40</v>
      </c>
      <c r="P183" s="140">
        <f>O183*H183</f>
        <v>0</v>
      </c>
      <c r="Q183" s="140">
        <v>1.0593999999999999</v>
      </c>
      <c r="R183" s="140">
        <f>Q183*H183</f>
        <v>6.6742199999999992</v>
      </c>
      <c r="S183" s="140">
        <v>0</v>
      </c>
      <c r="T183" s="141">
        <f>S183*H183</f>
        <v>0</v>
      </c>
      <c r="AR183" s="142" t="s">
        <v>150</v>
      </c>
      <c r="AT183" s="142" t="s">
        <v>146</v>
      </c>
      <c r="AU183" s="142" t="s">
        <v>78</v>
      </c>
      <c r="AY183" s="15" t="s">
        <v>144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5" t="s">
        <v>76</v>
      </c>
      <c r="BK183" s="143">
        <f>ROUND(I183*H183,2)</f>
        <v>0</v>
      </c>
      <c r="BL183" s="15" t="s">
        <v>150</v>
      </c>
      <c r="BM183" s="142" t="s">
        <v>340</v>
      </c>
    </row>
    <row r="184" spans="2:65" s="1" customFormat="1">
      <c r="B184" s="30"/>
      <c r="D184" s="144" t="s">
        <v>152</v>
      </c>
      <c r="F184" s="145" t="s">
        <v>341</v>
      </c>
      <c r="I184" s="146"/>
      <c r="L184" s="30"/>
      <c r="M184" s="147"/>
      <c r="T184" s="51"/>
      <c r="AT184" s="15" t="s">
        <v>152</v>
      </c>
      <c r="AU184" s="15" t="s">
        <v>78</v>
      </c>
    </row>
    <row r="185" spans="2:65" s="11" customFormat="1" ht="22.95" customHeight="1">
      <c r="B185" s="118"/>
      <c r="D185" s="119" t="s">
        <v>68</v>
      </c>
      <c r="E185" s="128" t="s">
        <v>150</v>
      </c>
      <c r="F185" s="128" t="s">
        <v>342</v>
      </c>
      <c r="I185" s="121"/>
      <c r="J185" s="129">
        <f>BK185</f>
        <v>0</v>
      </c>
      <c r="L185" s="118"/>
      <c r="M185" s="123"/>
      <c r="P185" s="124">
        <f>SUM(P186:P203)</f>
        <v>0</v>
      </c>
      <c r="R185" s="124">
        <f>SUM(R186:R203)</f>
        <v>39.630895000000002</v>
      </c>
      <c r="T185" s="125">
        <f>SUM(T186:T203)</f>
        <v>0</v>
      </c>
      <c r="AR185" s="119" t="s">
        <v>76</v>
      </c>
      <c r="AT185" s="126" t="s">
        <v>68</v>
      </c>
      <c r="AU185" s="126" t="s">
        <v>76</v>
      </c>
      <c r="AY185" s="119" t="s">
        <v>144</v>
      </c>
      <c r="BK185" s="127">
        <f>SUM(BK186:BK203)</f>
        <v>0</v>
      </c>
    </row>
    <row r="186" spans="2:65" s="1" customFormat="1" ht="24.15" customHeight="1">
      <c r="B186" s="30"/>
      <c r="C186" s="130" t="s">
        <v>343</v>
      </c>
      <c r="D186" s="130" t="s">
        <v>146</v>
      </c>
      <c r="E186" s="131" t="s">
        <v>344</v>
      </c>
      <c r="F186" s="132" t="s">
        <v>345</v>
      </c>
      <c r="G186" s="133" t="s">
        <v>149</v>
      </c>
      <c r="H186" s="134">
        <v>14</v>
      </c>
      <c r="I186" s="135"/>
      <c r="J186" s="136">
        <f>ROUND(I186*H186,2)</f>
        <v>0</v>
      </c>
      <c r="K186" s="137"/>
      <c r="L186" s="30"/>
      <c r="M186" s="138" t="s">
        <v>19</v>
      </c>
      <c r="N186" s="139" t="s">
        <v>40</v>
      </c>
      <c r="P186" s="140">
        <f>O186*H186</f>
        <v>0</v>
      </c>
      <c r="Q186" s="140">
        <v>2.5020099999999998</v>
      </c>
      <c r="R186" s="140">
        <f>Q186*H186</f>
        <v>35.02814</v>
      </c>
      <c r="S186" s="140">
        <v>0</v>
      </c>
      <c r="T186" s="141">
        <f>S186*H186</f>
        <v>0</v>
      </c>
      <c r="AR186" s="142" t="s">
        <v>150</v>
      </c>
      <c r="AT186" s="142" t="s">
        <v>146</v>
      </c>
      <c r="AU186" s="142" t="s">
        <v>78</v>
      </c>
      <c r="AY186" s="15" t="s">
        <v>144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5" t="s">
        <v>76</v>
      </c>
      <c r="BK186" s="143">
        <f>ROUND(I186*H186,2)</f>
        <v>0</v>
      </c>
      <c r="BL186" s="15" t="s">
        <v>150</v>
      </c>
      <c r="BM186" s="142" t="s">
        <v>346</v>
      </c>
    </row>
    <row r="187" spans="2:65" s="1" customFormat="1">
      <c r="B187" s="30"/>
      <c r="D187" s="144" t="s">
        <v>152</v>
      </c>
      <c r="F187" s="145" t="s">
        <v>347</v>
      </c>
      <c r="I187" s="146"/>
      <c r="L187" s="30"/>
      <c r="M187" s="147"/>
      <c r="T187" s="51"/>
      <c r="AT187" s="15" t="s">
        <v>152</v>
      </c>
      <c r="AU187" s="15" t="s">
        <v>78</v>
      </c>
    </row>
    <row r="188" spans="2:65" s="1" customFormat="1" ht="19.2">
      <c r="B188" s="30"/>
      <c r="D188" s="160" t="s">
        <v>235</v>
      </c>
      <c r="F188" s="167" t="s">
        <v>348</v>
      </c>
      <c r="I188" s="146"/>
      <c r="L188" s="30"/>
      <c r="M188" s="147"/>
      <c r="T188" s="51"/>
      <c r="AT188" s="15" t="s">
        <v>235</v>
      </c>
      <c r="AU188" s="15" t="s">
        <v>78</v>
      </c>
    </row>
    <row r="189" spans="2:65" s="1" customFormat="1" ht="21.75" customHeight="1">
      <c r="B189" s="30"/>
      <c r="C189" s="130" t="s">
        <v>349</v>
      </c>
      <c r="D189" s="130" t="s">
        <v>146</v>
      </c>
      <c r="E189" s="131" t="s">
        <v>350</v>
      </c>
      <c r="F189" s="132" t="s">
        <v>351</v>
      </c>
      <c r="G189" s="133" t="s">
        <v>161</v>
      </c>
      <c r="H189" s="134">
        <v>70</v>
      </c>
      <c r="I189" s="135"/>
      <c r="J189" s="136">
        <f>ROUND(I189*H189,2)</f>
        <v>0</v>
      </c>
      <c r="K189" s="137"/>
      <c r="L189" s="30"/>
      <c r="M189" s="138" t="s">
        <v>19</v>
      </c>
      <c r="N189" s="139" t="s">
        <v>40</v>
      </c>
      <c r="P189" s="140">
        <f>O189*H189</f>
        <v>0</v>
      </c>
      <c r="Q189" s="140">
        <v>5.3299999999999997E-3</v>
      </c>
      <c r="R189" s="140">
        <f>Q189*H189</f>
        <v>0.37309999999999999</v>
      </c>
      <c r="S189" s="140">
        <v>0</v>
      </c>
      <c r="T189" s="141">
        <f>S189*H189</f>
        <v>0</v>
      </c>
      <c r="AR189" s="142" t="s">
        <v>150</v>
      </c>
      <c r="AT189" s="142" t="s">
        <v>146</v>
      </c>
      <c r="AU189" s="142" t="s">
        <v>78</v>
      </c>
      <c r="AY189" s="15" t="s">
        <v>144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5" t="s">
        <v>76</v>
      </c>
      <c r="BK189" s="143">
        <f>ROUND(I189*H189,2)</f>
        <v>0</v>
      </c>
      <c r="BL189" s="15" t="s">
        <v>150</v>
      </c>
      <c r="BM189" s="142" t="s">
        <v>352</v>
      </c>
    </row>
    <row r="190" spans="2:65" s="1" customFormat="1">
      <c r="B190" s="30"/>
      <c r="D190" s="144" t="s">
        <v>152</v>
      </c>
      <c r="F190" s="145" t="s">
        <v>353</v>
      </c>
      <c r="I190" s="146"/>
      <c r="L190" s="30"/>
      <c r="M190" s="147"/>
      <c r="T190" s="51"/>
      <c r="AT190" s="15" t="s">
        <v>152</v>
      </c>
      <c r="AU190" s="15" t="s">
        <v>78</v>
      </c>
    </row>
    <row r="191" spans="2:65" s="1" customFormat="1" ht="16.5" customHeight="1">
      <c r="B191" s="30"/>
      <c r="C191" s="130" t="s">
        <v>354</v>
      </c>
      <c r="D191" s="130" t="s">
        <v>146</v>
      </c>
      <c r="E191" s="131" t="s">
        <v>355</v>
      </c>
      <c r="F191" s="132" t="s">
        <v>330</v>
      </c>
      <c r="G191" s="133" t="s">
        <v>161</v>
      </c>
      <c r="H191" s="134">
        <v>70</v>
      </c>
      <c r="I191" s="135"/>
      <c r="J191" s="136">
        <f>ROUND(I191*H191,2)</f>
        <v>0</v>
      </c>
      <c r="K191" s="137"/>
      <c r="L191" s="30"/>
      <c r="M191" s="138" t="s">
        <v>19</v>
      </c>
      <c r="N191" s="139" t="s">
        <v>40</v>
      </c>
      <c r="P191" s="140">
        <f>O191*H191</f>
        <v>0</v>
      </c>
      <c r="Q191" s="140">
        <v>5.3299999999999997E-3</v>
      </c>
      <c r="R191" s="140">
        <f>Q191*H191</f>
        <v>0.37309999999999999</v>
      </c>
      <c r="S191" s="140">
        <v>0</v>
      </c>
      <c r="T191" s="141">
        <f>S191*H191</f>
        <v>0</v>
      </c>
      <c r="AR191" s="142" t="s">
        <v>150</v>
      </c>
      <c r="AT191" s="142" t="s">
        <v>146</v>
      </c>
      <c r="AU191" s="142" t="s">
        <v>78</v>
      </c>
      <c r="AY191" s="15" t="s">
        <v>144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5" t="s">
        <v>76</v>
      </c>
      <c r="BK191" s="143">
        <f>ROUND(I191*H191,2)</f>
        <v>0</v>
      </c>
      <c r="BL191" s="15" t="s">
        <v>150</v>
      </c>
      <c r="BM191" s="142" t="s">
        <v>356</v>
      </c>
    </row>
    <row r="192" spans="2:65" s="1" customFormat="1" ht="24.15" customHeight="1">
      <c r="B192" s="30"/>
      <c r="C192" s="130" t="s">
        <v>357</v>
      </c>
      <c r="D192" s="130" t="s">
        <v>146</v>
      </c>
      <c r="E192" s="131" t="s">
        <v>358</v>
      </c>
      <c r="F192" s="132" t="s">
        <v>359</v>
      </c>
      <c r="G192" s="133" t="s">
        <v>161</v>
      </c>
      <c r="H192" s="134">
        <v>70</v>
      </c>
      <c r="I192" s="135"/>
      <c r="J192" s="136">
        <f>ROUND(I192*H192,2)</f>
        <v>0</v>
      </c>
      <c r="K192" s="137"/>
      <c r="L192" s="30"/>
      <c r="M192" s="138" t="s">
        <v>19</v>
      </c>
      <c r="N192" s="139" t="s">
        <v>40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150</v>
      </c>
      <c r="AT192" s="142" t="s">
        <v>146</v>
      </c>
      <c r="AU192" s="142" t="s">
        <v>78</v>
      </c>
      <c r="AY192" s="15" t="s">
        <v>144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5" t="s">
        <v>76</v>
      </c>
      <c r="BK192" s="143">
        <f>ROUND(I192*H192,2)</f>
        <v>0</v>
      </c>
      <c r="BL192" s="15" t="s">
        <v>150</v>
      </c>
      <c r="BM192" s="142" t="s">
        <v>360</v>
      </c>
    </row>
    <row r="193" spans="2:65" s="1" customFormat="1">
      <c r="B193" s="30"/>
      <c r="D193" s="144" t="s">
        <v>152</v>
      </c>
      <c r="F193" s="145" t="s">
        <v>361</v>
      </c>
      <c r="I193" s="146"/>
      <c r="L193" s="30"/>
      <c r="M193" s="147"/>
      <c r="T193" s="51"/>
      <c r="AT193" s="15" t="s">
        <v>152</v>
      </c>
      <c r="AU193" s="15" t="s">
        <v>78</v>
      </c>
    </row>
    <row r="194" spans="2:65" s="1" customFormat="1" ht="24.15" customHeight="1">
      <c r="B194" s="30"/>
      <c r="C194" s="130" t="s">
        <v>362</v>
      </c>
      <c r="D194" s="130" t="s">
        <v>146</v>
      </c>
      <c r="E194" s="131" t="s">
        <v>363</v>
      </c>
      <c r="F194" s="132" t="s">
        <v>364</v>
      </c>
      <c r="G194" s="133" t="s">
        <v>161</v>
      </c>
      <c r="H194" s="134">
        <v>70</v>
      </c>
      <c r="I194" s="135"/>
      <c r="J194" s="136">
        <f>ROUND(I194*H194,2)</f>
        <v>0</v>
      </c>
      <c r="K194" s="137"/>
      <c r="L194" s="30"/>
      <c r="M194" s="138" t="s">
        <v>19</v>
      </c>
      <c r="N194" s="139" t="s">
        <v>40</v>
      </c>
      <c r="P194" s="140">
        <f>O194*H194</f>
        <v>0</v>
      </c>
      <c r="Q194" s="140">
        <v>8.8000000000000003E-4</v>
      </c>
      <c r="R194" s="140">
        <f>Q194*H194</f>
        <v>6.1600000000000002E-2</v>
      </c>
      <c r="S194" s="140">
        <v>0</v>
      </c>
      <c r="T194" s="141">
        <f>S194*H194</f>
        <v>0</v>
      </c>
      <c r="AR194" s="142" t="s">
        <v>150</v>
      </c>
      <c r="AT194" s="142" t="s">
        <v>146</v>
      </c>
      <c r="AU194" s="142" t="s">
        <v>78</v>
      </c>
      <c r="AY194" s="15" t="s">
        <v>144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5" t="s">
        <v>76</v>
      </c>
      <c r="BK194" s="143">
        <f>ROUND(I194*H194,2)</f>
        <v>0</v>
      </c>
      <c r="BL194" s="15" t="s">
        <v>150</v>
      </c>
      <c r="BM194" s="142" t="s">
        <v>365</v>
      </c>
    </row>
    <row r="195" spans="2:65" s="1" customFormat="1">
      <c r="B195" s="30"/>
      <c r="D195" s="144" t="s">
        <v>152</v>
      </c>
      <c r="F195" s="145" t="s">
        <v>366</v>
      </c>
      <c r="I195" s="146"/>
      <c r="L195" s="30"/>
      <c r="M195" s="147"/>
      <c r="T195" s="51"/>
      <c r="AT195" s="15" t="s">
        <v>152</v>
      </c>
      <c r="AU195" s="15" t="s">
        <v>78</v>
      </c>
    </row>
    <row r="196" spans="2:65" s="1" customFormat="1" ht="24.15" customHeight="1">
      <c r="B196" s="30"/>
      <c r="C196" s="130" t="s">
        <v>367</v>
      </c>
      <c r="D196" s="130" t="s">
        <v>146</v>
      </c>
      <c r="E196" s="131" t="s">
        <v>368</v>
      </c>
      <c r="F196" s="132" t="s">
        <v>369</v>
      </c>
      <c r="G196" s="133" t="s">
        <v>161</v>
      </c>
      <c r="H196" s="134">
        <v>70</v>
      </c>
      <c r="I196" s="135"/>
      <c r="J196" s="136">
        <f>ROUND(I196*H196,2)</f>
        <v>0</v>
      </c>
      <c r="K196" s="137"/>
      <c r="L196" s="30"/>
      <c r="M196" s="138" t="s">
        <v>19</v>
      </c>
      <c r="N196" s="139" t="s">
        <v>40</v>
      </c>
      <c r="P196" s="140">
        <f>O196*H196</f>
        <v>0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150</v>
      </c>
      <c r="AT196" s="142" t="s">
        <v>146</v>
      </c>
      <c r="AU196" s="142" t="s">
        <v>78</v>
      </c>
      <c r="AY196" s="15" t="s">
        <v>144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5" t="s">
        <v>76</v>
      </c>
      <c r="BK196" s="143">
        <f>ROUND(I196*H196,2)</f>
        <v>0</v>
      </c>
      <c r="BL196" s="15" t="s">
        <v>150</v>
      </c>
      <c r="BM196" s="142" t="s">
        <v>370</v>
      </c>
    </row>
    <row r="197" spans="2:65" s="1" customFormat="1">
      <c r="B197" s="30"/>
      <c r="D197" s="144" t="s">
        <v>152</v>
      </c>
      <c r="F197" s="145" t="s">
        <v>371</v>
      </c>
      <c r="I197" s="146"/>
      <c r="L197" s="30"/>
      <c r="M197" s="147"/>
      <c r="T197" s="51"/>
      <c r="AT197" s="15" t="s">
        <v>152</v>
      </c>
      <c r="AU197" s="15" t="s">
        <v>78</v>
      </c>
    </row>
    <row r="198" spans="2:65" s="1" customFormat="1" ht="44.25" customHeight="1">
      <c r="B198" s="30"/>
      <c r="C198" s="130" t="s">
        <v>372</v>
      </c>
      <c r="D198" s="130" t="s">
        <v>146</v>
      </c>
      <c r="E198" s="131" t="s">
        <v>373</v>
      </c>
      <c r="F198" s="132" t="s">
        <v>374</v>
      </c>
      <c r="G198" s="133" t="s">
        <v>288</v>
      </c>
      <c r="H198" s="134">
        <v>3.5</v>
      </c>
      <c r="I198" s="135"/>
      <c r="J198" s="136">
        <f>ROUND(I198*H198,2)</f>
        <v>0</v>
      </c>
      <c r="K198" s="137"/>
      <c r="L198" s="30"/>
      <c r="M198" s="138" t="s">
        <v>19</v>
      </c>
      <c r="N198" s="139" t="s">
        <v>40</v>
      </c>
      <c r="P198" s="140">
        <f>O198*H198</f>
        <v>0</v>
      </c>
      <c r="Q198" s="140">
        <v>1.05555</v>
      </c>
      <c r="R198" s="140">
        <f>Q198*H198</f>
        <v>3.6944249999999998</v>
      </c>
      <c r="S198" s="140">
        <v>0</v>
      </c>
      <c r="T198" s="141">
        <f>S198*H198</f>
        <v>0</v>
      </c>
      <c r="AR198" s="142" t="s">
        <v>150</v>
      </c>
      <c r="AT198" s="142" t="s">
        <v>146</v>
      </c>
      <c r="AU198" s="142" t="s">
        <v>78</v>
      </c>
      <c r="AY198" s="15" t="s">
        <v>144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5" t="s">
        <v>76</v>
      </c>
      <c r="BK198" s="143">
        <f>ROUND(I198*H198,2)</f>
        <v>0</v>
      </c>
      <c r="BL198" s="15" t="s">
        <v>150</v>
      </c>
      <c r="BM198" s="142" t="s">
        <v>375</v>
      </c>
    </row>
    <row r="199" spans="2:65" s="1" customFormat="1">
      <c r="B199" s="30"/>
      <c r="D199" s="144" t="s">
        <v>152</v>
      </c>
      <c r="F199" s="145" t="s">
        <v>376</v>
      </c>
      <c r="I199" s="146"/>
      <c r="L199" s="30"/>
      <c r="M199" s="147"/>
      <c r="T199" s="51"/>
      <c r="AT199" s="15" t="s">
        <v>152</v>
      </c>
      <c r="AU199" s="15" t="s">
        <v>78</v>
      </c>
    </row>
    <row r="200" spans="2:65" s="1" customFormat="1" ht="16.5" customHeight="1">
      <c r="B200" s="30"/>
      <c r="C200" s="130" t="s">
        <v>377</v>
      </c>
      <c r="D200" s="130" t="s">
        <v>146</v>
      </c>
      <c r="E200" s="131" t="s">
        <v>378</v>
      </c>
      <c r="F200" s="132" t="s">
        <v>379</v>
      </c>
      <c r="G200" s="133" t="s">
        <v>161</v>
      </c>
      <c r="H200" s="134">
        <v>9</v>
      </c>
      <c r="I200" s="135"/>
      <c r="J200" s="136">
        <f>ROUND(I200*H200,2)</f>
        <v>0</v>
      </c>
      <c r="K200" s="137"/>
      <c r="L200" s="30"/>
      <c r="M200" s="138" t="s">
        <v>19</v>
      </c>
      <c r="N200" s="139" t="s">
        <v>40</v>
      </c>
      <c r="P200" s="140">
        <f>O200*H200</f>
        <v>0</v>
      </c>
      <c r="Q200" s="140">
        <v>1.1169999999999999E-2</v>
      </c>
      <c r="R200" s="140">
        <f>Q200*H200</f>
        <v>0.10052999999999999</v>
      </c>
      <c r="S200" s="140">
        <v>0</v>
      </c>
      <c r="T200" s="141">
        <f>S200*H200</f>
        <v>0</v>
      </c>
      <c r="AR200" s="142" t="s">
        <v>150</v>
      </c>
      <c r="AT200" s="142" t="s">
        <v>146</v>
      </c>
      <c r="AU200" s="142" t="s">
        <v>78</v>
      </c>
      <c r="AY200" s="15" t="s">
        <v>144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5" t="s">
        <v>76</v>
      </c>
      <c r="BK200" s="143">
        <f>ROUND(I200*H200,2)</f>
        <v>0</v>
      </c>
      <c r="BL200" s="15" t="s">
        <v>150</v>
      </c>
      <c r="BM200" s="142" t="s">
        <v>380</v>
      </c>
    </row>
    <row r="201" spans="2:65" s="1" customFormat="1">
      <c r="B201" s="30"/>
      <c r="D201" s="144" t="s">
        <v>152</v>
      </c>
      <c r="F201" s="145" t="s">
        <v>381</v>
      </c>
      <c r="I201" s="146"/>
      <c r="L201" s="30"/>
      <c r="M201" s="147"/>
      <c r="T201" s="51"/>
      <c r="AT201" s="15" t="s">
        <v>152</v>
      </c>
      <c r="AU201" s="15" t="s">
        <v>78</v>
      </c>
    </row>
    <row r="202" spans="2:65" s="1" customFormat="1" ht="16.5" customHeight="1">
      <c r="B202" s="30"/>
      <c r="C202" s="130" t="s">
        <v>382</v>
      </c>
      <c r="D202" s="130" t="s">
        <v>146</v>
      </c>
      <c r="E202" s="131" t="s">
        <v>383</v>
      </c>
      <c r="F202" s="132" t="s">
        <v>384</v>
      </c>
      <c r="G202" s="133" t="s">
        <v>161</v>
      </c>
      <c r="H202" s="134">
        <v>9</v>
      </c>
      <c r="I202" s="135"/>
      <c r="J202" s="136">
        <f>ROUND(I202*H202,2)</f>
        <v>0</v>
      </c>
      <c r="K202" s="137"/>
      <c r="L202" s="30"/>
      <c r="M202" s="138" t="s">
        <v>19</v>
      </c>
      <c r="N202" s="139" t="s">
        <v>40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150</v>
      </c>
      <c r="AT202" s="142" t="s">
        <v>146</v>
      </c>
      <c r="AU202" s="142" t="s">
        <v>78</v>
      </c>
      <c r="AY202" s="15" t="s">
        <v>144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5" t="s">
        <v>76</v>
      </c>
      <c r="BK202" s="143">
        <f>ROUND(I202*H202,2)</f>
        <v>0</v>
      </c>
      <c r="BL202" s="15" t="s">
        <v>150</v>
      </c>
      <c r="BM202" s="142" t="s">
        <v>385</v>
      </c>
    </row>
    <row r="203" spans="2:65" s="1" customFormat="1">
      <c r="B203" s="30"/>
      <c r="D203" s="144" t="s">
        <v>152</v>
      </c>
      <c r="F203" s="145" t="s">
        <v>386</v>
      </c>
      <c r="I203" s="146"/>
      <c r="L203" s="30"/>
      <c r="M203" s="147"/>
      <c r="T203" s="51"/>
      <c r="AT203" s="15" t="s">
        <v>152</v>
      </c>
      <c r="AU203" s="15" t="s">
        <v>78</v>
      </c>
    </row>
    <row r="204" spans="2:65" s="11" customFormat="1" ht="22.95" customHeight="1">
      <c r="B204" s="118"/>
      <c r="D204" s="119" t="s">
        <v>68</v>
      </c>
      <c r="E204" s="128" t="s">
        <v>176</v>
      </c>
      <c r="F204" s="128" t="s">
        <v>387</v>
      </c>
      <c r="I204" s="121"/>
      <c r="J204" s="129">
        <f>BK204</f>
        <v>0</v>
      </c>
      <c r="L204" s="118"/>
      <c r="M204" s="123"/>
      <c r="P204" s="124">
        <f>SUM(P205:P218)</f>
        <v>0</v>
      </c>
      <c r="R204" s="124">
        <f>SUM(R205:R218)</f>
        <v>13.9250265</v>
      </c>
      <c r="T204" s="125">
        <f>SUM(T205:T218)</f>
        <v>0</v>
      </c>
      <c r="AR204" s="119" t="s">
        <v>76</v>
      </c>
      <c r="AT204" s="126" t="s">
        <v>68</v>
      </c>
      <c r="AU204" s="126" t="s">
        <v>76</v>
      </c>
      <c r="AY204" s="119" t="s">
        <v>144</v>
      </c>
      <c r="BK204" s="127">
        <f>SUM(BK205:BK218)</f>
        <v>0</v>
      </c>
    </row>
    <row r="205" spans="2:65" s="1" customFormat="1" ht="21.75" customHeight="1">
      <c r="B205" s="30"/>
      <c r="C205" s="130" t="s">
        <v>388</v>
      </c>
      <c r="D205" s="130" t="s">
        <v>146</v>
      </c>
      <c r="E205" s="131" t="s">
        <v>389</v>
      </c>
      <c r="F205" s="132" t="s">
        <v>390</v>
      </c>
      <c r="G205" s="133" t="s">
        <v>149</v>
      </c>
      <c r="H205" s="134">
        <v>5.4</v>
      </c>
      <c r="I205" s="135"/>
      <c r="J205" s="136">
        <f>ROUND(I205*H205,2)</f>
        <v>0</v>
      </c>
      <c r="K205" s="137"/>
      <c r="L205" s="30"/>
      <c r="M205" s="138" t="s">
        <v>19</v>
      </c>
      <c r="N205" s="139" t="s">
        <v>40</v>
      </c>
      <c r="P205" s="140">
        <f>O205*H205</f>
        <v>0</v>
      </c>
      <c r="Q205" s="140">
        <v>2.5018699999999998</v>
      </c>
      <c r="R205" s="140">
        <f>Q205*H205</f>
        <v>13.510097999999999</v>
      </c>
      <c r="S205" s="140">
        <v>0</v>
      </c>
      <c r="T205" s="141">
        <f>S205*H205</f>
        <v>0</v>
      </c>
      <c r="AR205" s="142" t="s">
        <v>150</v>
      </c>
      <c r="AT205" s="142" t="s">
        <v>146</v>
      </c>
      <c r="AU205" s="142" t="s">
        <v>78</v>
      </c>
      <c r="AY205" s="15" t="s">
        <v>144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5" t="s">
        <v>76</v>
      </c>
      <c r="BK205" s="143">
        <f>ROUND(I205*H205,2)</f>
        <v>0</v>
      </c>
      <c r="BL205" s="15" t="s">
        <v>150</v>
      </c>
      <c r="BM205" s="142" t="s">
        <v>391</v>
      </c>
    </row>
    <row r="206" spans="2:65" s="1" customFormat="1">
      <c r="B206" s="30"/>
      <c r="D206" s="144" t="s">
        <v>152</v>
      </c>
      <c r="F206" s="145" t="s">
        <v>392</v>
      </c>
      <c r="I206" s="146"/>
      <c r="L206" s="30"/>
      <c r="M206" s="147"/>
      <c r="T206" s="51"/>
      <c r="AT206" s="15" t="s">
        <v>152</v>
      </c>
      <c r="AU206" s="15" t="s">
        <v>78</v>
      </c>
    </row>
    <row r="207" spans="2:65" s="12" customFormat="1">
      <c r="B207" s="159"/>
      <c r="D207" s="160" t="s">
        <v>169</v>
      </c>
      <c r="E207" s="166" t="s">
        <v>19</v>
      </c>
      <c r="F207" s="161" t="s">
        <v>393</v>
      </c>
      <c r="H207" s="162">
        <v>5.4</v>
      </c>
      <c r="I207" s="163"/>
      <c r="L207" s="159"/>
      <c r="M207" s="164"/>
      <c r="T207" s="165"/>
      <c r="AT207" s="166" t="s">
        <v>169</v>
      </c>
      <c r="AU207" s="166" t="s">
        <v>78</v>
      </c>
      <c r="AV207" s="12" t="s">
        <v>78</v>
      </c>
      <c r="AW207" s="12" t="s">
        <v>31</v>
      </c>
      <c r="AX207" s="12" t="s">
        <v>76</v>
      </c>
      <c r="AY207" s="166" t="s">
        <v>144</v>
      </c>
    </row>
    <row r="208" spans="2:65" s="1" customFormat="1" ht="21.75" customHeight="1">
      <c r="B208" s="30"/>
      <c r="C208" s="130" t="s">
        <v>394</v>
      </c>
      <c r="D208" s="130" t="s">
        <v>146</v>
      </c>
      <c r="E208" s="131" t="s">
        <v>395</v>
      </c>
      <c r="F208" s="132" t="s">
        <v>396</v>
      </c>
      <c r="G208" s="133" t="s">
        <v>149</v>
      </c>
      <c r="H208" s="134">
        <v>5.4</v>
      </c>
      <c r="I208" s="135"/>
      <c r="J208" s="136">
        <f>ROUND(I208*H208,2)</f>
        <v>0</v>
      </c>
      <c r="K208" s="137"/>
      <c r="L208" s="30"/>
      <c r="M208" s="138" t="s">
        <v>19</v>
      </c>
      <c r="N208" s="139" t="s">
        <v>40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150</v>
      </c>
      <c r="AT208" s="142" t="s">
        <v>146</v>
      </c>
      <c r="AU208" s="142" t="s">
        <v>78</v>
      </c>
      <c r="AY208" s="15" t="s">
        <v>144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5" t="s">
        <v>76</v>
      </c>
      <c r="BK208" s="143">
        <f>ROUND(I208*H208,2)</f>
        <v>0</v>
      </c>
      <c r="BL208" s="15" t="s">
        <v>150</v>
      </c>
      <c r="BM208" s="142" t="s">
        <v>397</v>
      </c>
    </row>
    <row r="209" spans="2:65" s="1" customFormat="1">
      <c r="B209" s="30"/>
      <c r="D209" s="144" t="s">
        <v>152</v>
      </c>
      <c r="F209" s="145" t="s">
        <v>398</v>
      </c>
      <c r="I209" s="146"/>
      <c r="L209" s="30"/>
      <c r="M209" s="147"/>
      <c r="T209" s="51"/>
      <c r="AT209" s="15" t="s">
        <v>152</v>
      </c>
      <c r="AU209" s="15" t="s">
        <v>78</v>
      </c>
    </row>
    <row r="210" spans="2:65" s="1" customFormat="1" ht="16.5" customHeight="1">
      <c r="B210" s="30"/>
      <c r="C210" s="130" t="s">
        <v>399</v>
      </c>
      <c r="D210" s="130" t="s">
        <v>146</v>
      </c>
      <c r="E210" s="131" t="s">
        <v>400</v>
      </c>
      <c r="F210" s="132" t="s">
        <v>401</v>
      </c>
      <c r="G210" s="133" t="s">
        <v>161</v>
      </c>
      <c r="H210" s="134">
        <v>15.9</v>
      </c>
      <c r="I210" s="135"/>
      <c r="J210" s="136">
        <f>ROUND(I210*H210,2)</f>
        <v>0</v>
      </c>
      <c r="K210" s="137"/>
      <c r="L210" s="30"/>
      <c r="M210" s="138" t="s">
        <v>19</v>
      </c>
      <c r="N210" s="139" t="s">
        <v>40</v>
      </c>
      <c r="P210" s="140">
        <f>O210*H210</f>
        <v>0</v>
      </c>
      <c r="Q210" s="140">
        <v>1.6070000000000001E-2</v>
      </c>
      <c r="R210" s="140">
        <f>Q210*H210</f>
        <v>0.25551300000000005</v>
      </c>
      <c r="S210" s="140">
        <v>0</v>
      </c>
      <c r="T210" s="141">
        <f>S210*H210</f>
        <v>0</v>
      </c>
      <c r="AR210" s="142" t="s">
        <v>150</v>
      </c>
      <c r="AT210" s="142" t="s">
        <v>146</v>
      </c>
      <c r="AU210" s="142" t="s">
        <v>78</v>
      </c>
      <c r="AY210" s="15" t="s">
        <v>144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5" t="s">
        <v>76</v>
      </c>
      <c r="BK210" s="143">
        <f>ROUND(I210*H210,2)</f>
        <v>0</v>
      </c>
      <c r="BL210" s="15" t="s">
        <v>150</v>
      </c>
      <c r="BM210" s="142" t="s">
        <v>402</v>
      </c>
    </row>
    <row r="211" spans="2:65" s="1" customFormat="1">
      <c r="B211" s="30"/>
      <c r="D211" s="144" t="s">
        <v>152</v>
      </c>
      <c r="F211" s="145" t="s">
        <v>403</v>
      </c>
      <c r="I211" s="146"/>
      <c r="L211" s="30"/>
      <c r="M211" s="147"/>
      <c r="T211" s="51"/>
      <c r="AT211" s="15" t="s">
        <v>152</v>
      </c>
      <c r="AU211" s="15" t="s">
        <v>78</v>
      </c>
    </row>
    <row r="212" spans="2:65" s="12" customFormat="1">
      <c r="B212" s="159"/>
      <c r="D212" s="160" t="s">
        <v>169</v>
      </c>
      <c r="E212" s="166" t="s">
        <v>19</v>
      </c>
      <c r="F212" s="161" t="s">
        <v>215</v>
      </c>
      <c r="H212" s="162">
        <v>14</v>
      </c>
      <c r="I212" s="163"/>
      <c r="L212" s="159"/>
      <c r="M212" s="164"/>
      <c r="T212" s="165"/>
      <c r="AT212" s="166" t="s">
        <v>169</v>
      </c>
      <c r="AU212" s="166" t="s">
        <v>78</v>
      </c>
      <c r="AV212" s="12" t="s">
        <v>78</v>
      </c>
      <c r="AW212" s="12" t="s">
        <v>31</v>
      </c>
      <c r="AX212" s="12" t="s">
        <v>69</v>
      </c>
      <c r="AY212" s="166" t="s">
        <v>144</v>
      </c>
    </row>
    <row r="213" spans="2:65" s="12" customFormat="1">
      <c r="B213" s="159"/>
      <c r="D213" s="160" t="s">
        <v>169</v>
      </c>
      <c r="E213" s="166" t="s">
        <v>19</v>
      </c>
      <c r="F213" s="161" t="s">
        <v>404</v>
      </c>
      <c r="H213" s="162">
        <v>1.9</v>
      </c>
      <c r="I213" s="163"/>
      <c r="L213" s="159"/>
      <c r="M213" s="164"/>
      <c r="T213" s="165"/>
      <c r="AT213" s="166" t="s">
        <v>169</v>
      </c>
      <c r="AU213" s="166" t="s">
        <v>78</v>
      </c>
      <c r="AV213" s="12" t="s">
        <v>78</v>
      </c>
      <c r="AW213" s="12" t="s">
        <v>31</v>
      </c>
      <c r="AX213" s="12" t="s">
        <v>69</v>
      </c>
      <c r="AY213" s="166" t="s">
        <v>144</v>
      </c>
    </row>
    <row r="214" spans="2:65" s="13" customFormat="1">
      <c r="B214" s="168"/>
      <c r="D214" s="160" t="s">
        <v>169</v>
      </c>
      <c r="E214" s="169" t="s">
        <v>19</v>
      </c>
      <c r="F214" s="170" t="s">
        <v>405</v>
      </c>
      <c r="H214" s="171">
        <v>15.9</v>
      </c>
      <c r="I214" s="172"/>
      <c r="L214" s="168"/>
      <c r="M214" s="173"/>
      <c r="T214" s="174"/>
      <c r="AT214" s="169" t="s">
        <v>169</v>
      </c>
      <c r="AU214" s="169" t="s">
        <v>78</v>
      </c>
      <c r="AV214" s="13" t="s">
        <v>150</v>
      </c>
      <c r="AW214" s="13" t="s">
        <v>31</v>
      </c>
      <c r="AX214" s="13" t="s">
        <v>76</v>
      </c>
      <c r="AY214" s="169" t="s">
        <v>144</v>
      </c>
    </row>
    <row r="215" spans="2:65" s="1" customFormat="1" ht="16.5" customHeight="1">
      <c r="B215" s="30"/>
      <c r="C215" s="130" t="s">
        <v>406</v>
      </c>
      <c r="D215" s="130" t="s">
        <v>146</v>
      </c>
      <c r="E215" s="131" t="s">
        <v>407</v>
      </c>
      <c r="F215" s="132" t="s">
        <v>408</v>
      </c>
      <c r="G215" s="133" t="s">
        <v>161</v>
      </c>
      <c r="H215" s="134">
        <v>15.9</v>
      </c>
      <c r="I215" s="135"/>
      <c r="J215" s="136">
        <f>ROUND(I215*H215,2)</f>
        <v>0</v>
      </c>
      <c r="K215" s="137"/>
      <c r="L215" s="30"/>
      <c r="M215" s="138" t="s">
        <v>19</v>
      </c>
      <c r="N215" s="139" t="s">
        <v>40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150</v>
      </c>
      <c r="AT215" s="142" t="s">
        <v>146</v>
      </c>
      <c r="AU215" s="142" t="s">
        <v>78</v>
      </c>
      <c r="AY215" s="15" t="s">
        <v>144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5" t="s">
        <v>76</v>
      </c>
      <c r="BK215" s="143">
        <f>ROUND(I215*H215,2)</f>
        <v>0</v>
      </c>
      <c r="BL215" s="15" t="s">
        <v>150</v>
      </c>
      <c r="BM215" s="142" t="s">
        <v>409</v>
      </c>
    </row>
    <row r="216" spans="2:65" s="1" customFormat="1">
      <c r="B216" s="30"/>
      <c r="D216" s="144" t="s">
        <v>152</v>
      </c>
      <c r="F216" s="145" t="s">
        <v>410</v>
      </c>
      <c r="I216" s="146"/>
      <c r="L216" s="30"/>
      <c r="M216" s="147"/>
      <c r="T216" s="51"/>
      <c r="AT216" s="15" t="s">
        <v>152</v>
      </c>
      <c r="AU216" s="15" t="s">
        <v>78</v>
      </c>
    </row>
    <row r="217" spans="2:65" s="1" customFormat="1" ht="16.5" customHeight="1">
      <c r="B217" s="30"/>
      <c r="C217" s="130" t="s">
        <v>411</v>
      </c>
      <c r="D217" s="130" t="s">
        <v>146</v>
      </c>
      <c r="E217" s="131" t="s">
        <v>412</v>
      </c>
      <c r="F217" s="132" t="s">
        <v>413</v>
      </c>
      <c r="G217" s="133" t="s">
        <v>288</v>
      </c>
      <c r="H217" s="134">
        <v>0.15</v>
      </c>
      <c r="I217" s="135"/>
      <c r="J217" s="136">
        <f>ROUND(I217*H217,2)</f>
        <v>0</v>
      </c>
      <c r="K217" s="137"/>
      <c r="L217" s="30"/>
      <c r="M217" s="138" t="s">
        <v>19</v>
      </c>
      <c r="N217" s="139" t="s">
        <v>40</v>
      </c>
      <c r="P217" s="140">
        <f>O217*H217</f>
        <v>0</v>
      </c>
      <c r="Q217" s="140">
        <v>1.06277</v>
      </c>
      <c r="R217" s="140">
        <f>Q217*H217</f>
        <v>0.15941549999999999</v>
      </c>
      <c r="S217" s="140">
        <v>0</v>
      </c>
      <c r="T217" s="141">
        <f>S217*H217</f>
        <v>0</v>
      </c>
      <c r="AR217" s="142" t="s">
        <v>150</v>
      </c>
      <c r="AT217" s="142" t="s">
        <v>146</v>
      </c>
      <c r="AU217" s="142" t="s">
        <v>78</v>
      </c>
      <c r="AY217" s="15" t="s">
        <v>144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5" t="s">
        <v>76</v>
      </c>
      <c r="BK217" s="143">
        <f>ROUND(I217*H217,2)</f>
        <v>0</v>
      </c>
      <c r="BL217" s="15" t="s">
        <v>150</v>
      </c>
      <c r="BM217" s="142" t="s">
        <v>414</v>
      </c>
    </row>
    <row r="218" spans="2:65" s="1" customFormat="1">
      <c r="B218" s="30"/>
      <c r="D218" s="144" t="s">
        <v>152</v>
      </c>
      <c r="F218" s="145" t="s">
        <v>415</v>
      </c>
      <c r="I218" s="146"/>
      <c r="L218" s="30"/>
      <c r="M218" s="147"/>
      <c r="T218" s="51"/>
      <c r="AT218" s="15" t="s">
        <v>152</v>
      </c>
      <c r="AU218" s="15" t="s">
        <v>78</v>
      </c>
    </row>
    <row r="219" spans="2:65" s="11" customFormat="1" ht="22.95" customHeight="1">
      <c r="B219" s="118"/>
      <c r="D219" s="119" t="s">
        <v>68</v>
      </c>
      <c r="E219" s="128" t="s">
        <v>191</v>
      </c>
      <c r="F219" s="128" t="s">
        <v>416</v>
      </c>
      <c r="I219" s="121"/>
      <c r="J219" s="129">
        <f>BK219</f>
        <v>0</v>
      </c>
      <c r="L219" s="118"/>
      <c r="M219" s="123"/>
      <c r="P219" s="124">
        <f>SUM(P220:P227)</f>
        <v>0</v>
      </c>
      <c r="R219" s="124">
        <f>SUM(R220:R227)</f>
        <v>0</v>
      </c>
      <c r="T219" s="125">
        <f>SUM(T220:T227)</f>
        <v>0</v>
      </c>
      <c r="AR219" s="119" t="s">
        <v>76</v>
      </c>
      <c r="AT219" s="126" t="s">
        <v>68</v>
      </c>
      <c r="AU219" s="126" t="s">
        <v>76</v>
      </c>
      <c r="AY219" s="119" t="s">
        <v>144</v>
      </c>
      <c r="BK219" s="127">
        <f>SUM(BK220:BK227)</f>
        <v>0</v>
      </c>
    </row>
    <row r="220" spans="2:65" s="1" customFormat="1" ht="21.75" customHeight="1">
      <c r="B220" s="30"/>
      <c r="C220" s="130" t="s">
        <v>417</v>
      </c>
      <c r="D220" s="130" t="s">
        <v>146</v>
      </c>
      <c r="E220" s="131" t="s">
        <v>418</v>
      </c>
      <c r="F220" s="132" t="s">
        <v>419</v>
      </c>
      <c r="G220" s="133" t="s">
        <v>420</v>
      </c>
      <c r="H220" s="134">
        <v>10</v>
      </c>
      <c r="I220" s="135"/>
      <c r="J220" s="136">
        <f>ROUND(I220*H220,2)</f>
        <v>0</v>
      </c>
      <c r="K220" s="137"/>
      <c r="L220" s="30"/>
      <c r="M220" s="138" t="s">
        <v>19</v>
      </c>
      <c r="N220" s="139" t="s">
        <v>40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150</v>
      </c>
      <c r="AT220" s="142" t="s">
        <v>146</v>
      </c>
      <c r="AU220" s="142" t="s">
        <v>78</v>
      </c>
      <c r="AY220" s="15" t="s">
        <v>144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5" t="s">
        <v>76</v>
      </c>
      <c r="BK220" s="143">
        <f>ROUND(I220*H220,2)</f>
        <v>0</v>
      </c>
      <c r="BL220" s="15" t="s">
        <v>150</v>
      </c>
      <c r="BM220" s="142" t="s">
        <v>421</v>
      </c>
    </row>
    <row r="221" spans="2:65" s="1" customFormat="1">
      <c r="B221" s="30"/>
      <c r="D221" s="144" t="s">
        <v>152</v>
      </c>
      <c r="F221" s="145" t="s">
        <v>422</v>
      </c>
      <c r="I221" s="146"/>
      <c r="L221" s="30"/>
      <c r="M221" s="147"/>
      <c r="T221" s="51"/>
      <c r="AT221" s="15" t="s">
        <v>152</v>
      </c>
      <c r="AU221" s="15" t="s">
        <v>78</v>
      </c>
    </row>
    <row r="222" spans="2:65" s="1" customFormat="1" ht="16.5" customHeight="1">
      <c r="B222" s="30"/>
      <c r="C222" s="130" t="s">
        <v>423</v>
      </c>
      <c r="D222" s="130" t="s">
        <v>146</v>
      </c>
      <c r="E222" s="131" t="s">
        <v>424</v>
      </c>
      <c r="F222" s="132" t="s">
        <v>425</v>
      </c>
      <c r="G222" s="133" t="s">
        <v>156</v>
      </c>
      <c r="H222" s="134">
        <v>1</v>
      </c>
      <c r="I222" s="135"/>
      <c r="J222" s="136">
        <f>ROUND(I222*H222,2)</f>
        <v>0</v>
      </c>
      <c r="K222" s="137"/>
      <c r="L222" s="30"/>
      <c r="M222" s="138" t="s">
        <v>19</v>
      </c>
      <c r="N222" s="139" t="s">
        <v>40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150</v>
      </c>
      <c r="AT222" s="142" t="s">
        <v>146</v>
      </c>
      <c r="AU222" s="142" t="s">
        <v>78</v>
      </c>
      <c r="AY222" s="15" t="s">
        <v>144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5" t="s">
        <v>76</v>
      </c>
      <c r="BK222" s="143">
        <f>ROUND(I222*H222,2)</f>
        <v>0</v>
      </c>
      <c r="BL222" s="15" t="s">
        <v>150</v>
      </c>
      <c r="BM222" s="142" t="s">
        <v>426</v>
      </c>
    </row>
    <row r="223" spans="2:65" s="1" customFormat="1" ht="19.2">
      <c r="B223" s="30"/>
      <c r="D223" s="160" t="s">
        <v>235</v>
      </c>
      <c r="F223" s="167" t="s">
        <v>427</v>
      </c>
      <c r="I223" s="146"/>
      <c r="L223" s="30"/>
      <c r="M223" s="147"/>
      <c r="T223" s="51"/>
      <c r="AT223" s="15" t="s">
        <v>235</v>
      </c>
      <c r="AU223" s="15" t="s">
        <v>78</v>
      </c>
    </row>
    <row r="224" spans="2:65" s="1" customFormat="1" ht="16.5" customHeight="1">
      <c r="B224" s="30"/>
      <c r="C224" s="130" t="s">
        <v>428</v>
      </c>
      <c r="D224" s="130" t="s">
        <v>146</v>
      </c>
      <c r="E224" s="131" t="s">
        <v>429</v>
      </c>
      <c r="F224" s="132" t="s">
        <v>430</v>
      </c>
      <c r="G224" s="133" t="s">
        <v>156</v>
      </c>
      <c r="H224" s="134">
        <v>1</v>
      </c>
      <c r="I224" s="135"/>
      <c r="J224" s="136">
        <f>ROUND(I224*H224,2)</f>
        <v>0</v>
      </c>
      <c r="K224" s="137"/>
      <c r="L224" s="30"/>
      <c r="M224" s="138" t="s">
        <v>19</v>
      </c>
      <c r="N224" s="139" t="s">
        <v>40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150</v>
      </c>
      <c r="AT224" s="142" t="s">
        <v>146</v>
      </c>
      <c r="AU224" s="142" t="s">
        <v>78</v>
      </c>
      <c r="AY224" s="15" t="s">
        <v>144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5" t="s">
        <v>76</v>
      </c>
      <c r="BK224" s="143">
        <f>ROUND(I224*H224,2)</f>
        <v>0</v>
      </c>
      <c r="BL224" s="15" t="s">
        <v>150</v>
      </c>
      <c r="BM224" s="142" t="s">
        <v>431</v>
      </c>
    </row>
    <row r="225" spans="2:65" s="1" customFormat="1" ht="19.2">
      <c r="B225" s="30"/>
      <c r="D225" s="160" t="s">
        <v>235</v>
      </c>
      <c r="F225" s="167" t="s">
        <v>427</v>
      </c>
      <c r="I225" s="146"/>
      <c r="L225" s="30"/>
      <c r="M225" s="147"/>
      <c r="T225" s="51"/>
      <c r="AT225" s="15" t="s">
        <v>235</v>
      </c>
      <c r="AU225" s="15" t="s">
        <v>78</v>
      </c>
    </row>
    <row r="226" spans="2:65" s="1" customFormat="1" ht="16.5" customHeight="1">
      <c r="B226" s="30"/>
      <c r="C226" s="130" t="s">
        <v>432</v>
      </c>
      <c r="D226" s="130" t="s">
        <v>146</v>
      </c>
      <c r="E226" s="131" t="s">
        <v>433</v>
      </c>
      <c r="F226" s="132" t="s">
        <v>434</v>
      </c>
      <c r="G226" s="133" t="s">
        <v>435</v>
      </c>
      <c r="H226" s="134">
        <v>1</v>
      </c>
      <c r="I226" s="135"/>
      <c r="J226" s="136">
        <f>ROUND(I226*H226,2)</f>
        <v>0</v>
      </c>
      <c r="K226" s="137"/>
      <c r="L226" s="30"/>
      <c r="M226" s="138" t="s">
        <v>19</v>
      </c>
      <c r="N226" s="139" t="s">
        <v>40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150</v>
      </c>
      <c r="AT226" s="142" t="s">
        <v>146</v>
      </c>
      <c r="AU226" s="142" t="s">
        <v>78</v>
      </c>
      <c r="AY226" s="15" t="s">
        <v>144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5" t="s">
        <v>76</v>
      </c>
      <c r="BK226" s="143">
        <f>ROUND(I226*H226,2)</f>
        <v>0</v>
      </c>
      <c r="BL226" s="15" t="s">
        <v>150</v>
      </c>
      <c r="BM226" s="142" t="s">
        <v>436</v>
      </c>
    </row>
    <row r="227" spans="2:65" s="1" customFormat="1" ht="28.8">
      <c r="B227" s="30"/>
      <c r="D227" s="160" t="s">
        <v>235</v>
      </c>
      <c r="F227" s="167" t="s">
        <v>437</v>
      </c>
      <c r="I227" s="146"/>
      <c r="L227" s="30"/>
      <c r="M227" s="147"/>
      <c r="T227" s="51"/>
      <c r="AT227" s="15" t="s">
        <v>235</v>
      </c>
      <c r="AU227" s="15" t="s">
        <v>78</v>
      </c>
    </row>
    <row r="228" spans="2:65" s="11" customFormat="1" ht="22.95" customHeight="1">
      <c r="B228" s="118"/>
      <c r="D228" s="119" t="s">
        <v>68</v>
      </c>
      <c r="E228" s="128" t="s">
        <v>438</v>
      </c>
      <c r="F228" s="128" t="s">
        <v>439</v>
      </c>
      <c r="I228" s="121"/>
      <c r="J228" s="129">
        <f>BK228</f>
        <v>0</v>
      </c>
      <c r="L228" s="118"/>
      <c r="M228" s="123"/>
      <c r="P228" s="124">
        <f>SUM(P229:P230)</f>
        <v>0</v>
      </c>
      <c r="R228" s="124">
        <f>SUM(R229:R230)</f>
        <v>0</v>
      </c>
      <c r="T228" s="125">
        <f>SUM(T229:T230)</f>
        <v>0</v>
      </c>
      <c r="AR228" s="119" t="s">
        <v>76</v>
      </c>
      <c r="AT228" s="126" t="s">
        <v>68</v>
      </c>
      <c r="AU228" s="126" t="s">
        <v>76</v>
      </c>
      <c r="AY228" s="119" t="s">
        <v>144</v>
      </c>
      <c r="BK228" s="127">
        <f>SUM(BK229:BK230)</f>
        <v>0</v>
      </c>
    </row>
    <row r="229" spans="2:65" s="1" customFormat="1" ht="37.950000000000003" customHeight="1">
      <c r="B229" s="30"/>
      <c r="C229" s="130" t="s">
        <v>440</v>
      </c>
      <c r="D229" s="130" t="s">
        <v>146</v>
      </c>
      <c r="E229" s="131" t="s">
        <v>441</v>
      </c>
      <c r="F229" s="132" t="s">
        <v>442</v>
      </c>
      <c r="G229" s="133" t="s">
        <v>288</v>
      </c>
      <c r="H229" s="134">
        <v>408.40899999999999</v>
      </c>
      <c r="I229" s="135"/>
      <c r="J229" s="136">
        <f>ROUND(I229*H229,2)</f>
        <v>0</v>
      </c>
      <c r="K229" s="137"/>
      <c r="L229" s="30"/>
      <c r="M229" s="138" t="s">
        <v>19</v>
      </c>
      <c r="N229" s="139" t="s">
        <v>40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150</v>
      </c>
      <c r="AT229" s="142" t="s">
        <v>146</v>
      </c>
      <c r="AU229" s="142" t="s">
        <v>78</v>
      </c>
      <c r="AY229" s="15" t="s">
        <v>144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5" t="s">
        <v>76</v>
      </c>
      <c r="BK229" s="143">
        <f>ROUND(I229*H229,2)</f>
        <v>0</v>
      </c>
      <c r="BL229" s="15" t="s">
        <v>150</v>
      </c>
      <c r="BM229" s="142" t="s">
        <v>443</v>
      </c>
    </row>
    <row r="230" spans="2:65" s="1" customFormat="1">
      <c r="B230" s="30"/>
      <c r="D230" s="144" t="s">
        <v>152</v>
      </c>
      <c r="F230" s="145" t="s">
        <v>444</v>
      </c>
      <c r="I230" s="146"/>
      <c r="L230" s="30"/>
      <c r="M230" s="147"/>
      <c r="T230" s="51"/>
      <c r="AT230" s="15" t="s">
        <v>152</v>
      </c>
      <c r="AU230" s="15" t="s">
        <v>78</v>
      </c>
    </row>
    <row r="231" spans="2:65" s="11" customFormat="1" ht="25.95" customHeight="1">
      <c r="B231" s="118"/>
      <c r="D231" s="119" t="s">
        <v>68</v>
      </c>
      <c r="E231" s="120" t="s">
        <v>445</v>
      </c>
      <c r="F231" s="120" t="s">
        <v>446</v>
      </c>
      <c r="I231" s="121"/>
      <c r="J231" s="122">
        <f>BK231</f>
        <v>0</v>
      </c>
      <c r="L231" s="118"/>
      <c r="M231" s="123"/>
      <c r="P231" s="124">
        <f>P232+P248+P254+P267+P271</f>
        <v>0</v>
      </c>
      <c r="R231" s="124">
        <f>R232+R248+R254+R267+R271</f>
        <v>4.8471060000000001</v>
      </c>
      <c r="T231" s="125">
        <f>T232+T248+T254+T267+T271</f>
        <v>0</v>
      </c>
      <c r="AR231" s="119" t="s">
        <v>78</v>
      </c>
      <c r="AT231" s="126" t="s">
        <v>68</v>
      </c>
      <c r="AU231" s="126" t="s">
        <v>69</v>
      </c>
      <c r="AY231" s="119" t="s">
        <v>144</v>
      </c>
      <c r="BK231" s="127">
        <f>BK232+BK248+BK254+BK267+BK271</f>
        <v>0</v>
      </c>
    </row>
    <row r="232" spans="2:65" s="11" customFormat="1" ht="22.95" customHeight="1">
      <c r="B232" s="118"/>
      <c r="D232" s="119" t="s">
        <v>68</v>
      </c>
      <c r="E232" s="128" t="s">
        <v>447</v>
      </c>
      <c r="F232" s="128" t="s">
        <v>448</v>
      </c>
      <c r="I232" s="121"/>
      <c r="J232" s="129">
        <f>BK232</f>
        <v>0</v>
      </c>
      <c r="L232" s="118"/>
      <c r="M232" s="123"/>
      <c r="P232" s="124">
        <f>SUM(P233:P247)</f>
        <v>0</v>
      </c>
      <c r="R232" s="124">
        <f>SUM(R233:R247)</f>
        <v>0.88073299999999999</v>
      </c>
      <c r="T232" s="125">
        <f>SUM(T233:T247)</f>
        <v>0</v>
      </c>
      <c r="AR232" s="119" t="s">
        <v>78</v>
      </c>
      <c r="AT232" s="126" t="s">
        <v>68</v>
      </c>
      <c r="AU232" s="126" t="s">
        <v>76</v>
      </c>
      <c r="AY232" s="119" t="s">
        <v>144</v>
      </c>
      <c r="BK232" s="127">
        <f>SUM(BK233:BK247)</f>
        <v>0</v>
      </c>
    </row>
    <row r="233" spans="2:65" s="1" customFormat="1" ht="24.15" customHeight="1">
      <c r="B233" s="30"/>
      <c r="C233" s="130" t="s">
        <v>449</v>
      </c>
      <c r="D233" s="130" t="s">
        <v>146</v>
      </c>
      <c r="E233" s="131" t="s">
        <v>450</v>
      </c>
      <c r="F233" s="132" t="s">
        <v>451</v>
      </c>
      <c r="G233" s="133" t="s">
        <v>161</v>
      </c>
      <c r="H233" s="134">
        <v>140</v>
      </c>
      <c r="I233" s="135"/>
      <c r="J233" s="136">
        <f>ROUND(I233*H233,2)</f>
        <v>0</v>
      </c>
      <c r="K233" s="137"/>
      <c r="L233" s="30"/>
      <c r="M233" s="138" t="s">
        <v>19</v>
      </c>
      <c r="N233" s="139" t="s">
        <v>40</v>
      </c>
      <c r="P233" s="140">
        <f>O233*H233</f>
        <v>0</v>
      </c>
      <c r="Q233" s="140">
        <v>4.0000000000000002E-4</v>
      </c>
      <c r="R233" s="140">
        <f>Q233*H233</f>
        <v>5.6000000000000001E-2</v>
      </c>
      <c r="S233" s="140">
        <v>0</v>
      </c>
      <c r="T233" s="141">
        <f>S233*H233</f>
        <v>0</v>
      </c>
      <c r="AR233" s="142" t="s">
        <v>225</v>
      </c>
      <c r="AT233" s="142" t="s">
        <v>146</v>
      </c>
      <c r="AU233" s="142" t="s">
        <v>78</v>
      </c>
      <c r="AY233" s="15" t="s">
        <v>144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5" t="s">
        <v>76</v>
      </c>
      <c r="BK233" s="143">
        <f>ROUND(I233*H233,2)</f>
        <v>0</v>
      </c>
      <c r="BL233" s="15" t="s">
        <v>225</v>
      </c>
      <c r="BM233" s="142" t="s">
        <v>452</v>
      </c>
    </row>
    <row r="234" spans="2:65" s="1" customFormat="1">
      <c r="B234" s="30"/>
      <c r="D234" s="144" t="s">
        <v>152</v>
      </c>
      <c r="F234" s="145" t="s">
        <v>453</v>
      </c>
      <c r="I234" s="146"/>
      <c r="L234" s="30"/>
      <c r="M234" s="147"/>
      <c r="T234" s="51"/>
      <c r="AT234" s="15" t="s">
        <v>152</v>
      </c>
      <c r="AU234" s="15" t="s">
        <v>78</v>
      </c>
    </row>
    <row r="235" spans="2:65" s="1" customFormat="1" ht="16.5" customHeight="1">
      <c r="B235" s="30"/>
      <c r="C235" s="130" t="s">
        <v>454</v>
      </c>
      <c r="D235" s="130" t="s">
        <v>146</v>
      </c>
      <c r="E235" s="131" t="s">
        <v>455</v>
      </c>
      <c r="F235" s="132" t="s">
        <v>456</v>
      </c>
      <c r="G235" s="133" t="s">
        <v>241</v>
      </c>
      <c r="H235" s="134">
        <v>80</v>
      </c>
      <c r="I235" s="135"/>
      <c r="J235" s="136">
        <f>ROUND(I235*H235,2)</f>
        <v>0</v>
      </c>
      <c r="K235" s="137"/>
      <c r="L235" s="30"/>
      <c r="M235" s="138" t="s">
        <v>19</v>
      </c>
      <c r="N235" s="139" t="s">
        <v>40</v>
      </c>
      <c r="P235" s="140">
        <f>O235*H235</f>
        <v>0</v>
      </c>
      <c r="Q235" s="140">
        <v>1.6000000000000001E-4</v>
      </c>
      <c r="R235" s="140">
        <f>Q235*H235</f>
        <v>1.2800000000000001E-2</v>
      </c>
      <c r="S235" s="140">
        <v>0</v>
      </c>
      <c r="T235" s="141">
        <f>S235*H235</f>
        <v>0</v>
      </c>
      <c r="AR235" s="142" t="s">
        <v>225</v>
      </c>
      <c r="AT235" s="142" t="s">
        <v>146</v>
      </c>
      <c r="AU235" s="142" t="s">
        <v>78</v>
      </c>
      <c r="AY235" s="15" t="s">
        <v>144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5" t="s">
        <v>76</v>
      </c>
      <c r="BK235" s="143">
        <f>ROUND(I235*H235,2)</f>
        <v>0</v>
      </c>
      <c r="BL235" s="15" t="s">
        <v>225</v>
      </c>
      <c r="BM235" s="142" t="s">
        <v>457</v>
      </c>
    </row>
    <row r="236" spans="2:65" s="1" customFormat="1">
      <c r="B236" s="30"/>
      <c r="D236" s="144" t="s">
        <v>152</v>
      </c>
      <c r="F236" s="145" t="s">
        <v>458</v>
      </c>
      <c r="I236" s="146"/>
      <c r="L236" s="30"/>
      <c r="M236" s="147"/>
      <c r="T236" s="51"/>
      <c r="AT236" s="15" t="s">
        <v>152</v>
      </c>
      <c r="AU236" s="15" t="s">
        <v>78</v>
      </c>
    </row>
    <row r="237" spans="2:65" s="1" customFormat="1" ht="24.15" customHeight="1">
      <c r="B237" s="30"/>
      <c r="C237" s="130" t="s">
        <v>459</v>
      </c>
      <c r="D237" s="130" t="s">
        <v>146</v>
      </c>
      <c r="E237" s="131" t="s">
        <v>460</v>
      </c>
      <c r="F237" s="132" t="s">
        <v>461</v>
      </c>
      <c r="G237" s="133" t="s">
        <v>161</v>
      </c>
      <c r="H237" s="134">
        <v>180</v>
      </c>
      <c r="I237" s="135"/>
      <c r="J237" s="136">
        <f>ROUND(I237*H237,2)</f>
        <v>0</v>
      </c>
      <c r="K237" s="137"/>
      <c r="L237" s="30"/>
      <c r="M237" s="138" t="s">
        <v>19</v>
      </c>
      <c r="N237" s="139" t="s">
        <v>40</v>
      </c>
      <c r="P237" s="140">
        <f>O237*H237</f>
        <v>0</v>
      </c>
      <c r="Q237" s="140">
        <v>3.0000000000000001E-5</v>
      </c>
      <c r="R237" s="140">
        <f>Q237*H237</f>
        <v>5.4000000000000003E-3</v>
      </c>
      <c r="S237" s="140">
        <v>0</v>
      </c>
      <c r="T237" s="141">
        <f>S237*H237</f>
        <v>0</v>
      </c>
      <c r="AR237" s="142" t="s">
        <v>225</v>
      </c>
      <c r="AT237" s="142" t="s">
        <v>146</v>
      </c>
      <c r="AU237" s="142" t="s">
        <v>78</v>
      </c>
      <c r="AY237" s="15" t="s">
        <v>144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5" t="s">
        <v>76</v>
      </c>
      <c r="BK237" s="143">
        <f>ROUND(I237*H237,2)</f>
        <v>0</v>
      </c>
      <c r="BL237" s="15" t="s">
        <v>225</v>
      </c>
      <c r="BM237" s="142" t="s">
        <v>462</v>
      </c>
    </row>
    <row r="238" spans="2:65" s="1" customFormat="1">
      <c r="B238" s="30"/>
      <c r="D238" s="144" t="s">
        <v>152</v>
      </c>
      <c r="F238" s="145" t="s">
        <v>463</v>
      </c>
      <c r="I238" s="146"/>
      <c r="L238" s="30"/>
      <c r="M238" s="147"/>
      <c r="T238" s="51"/>
      <c r="AT238" s="15" t="s">
        <v>152</v>
      </c>
      <c r="AU238" s="15" t="s">
        <v>78</v>
      </c>
    </row>
    <row r="239" spans="2:65" s="1" customFormat="1" ht="19.2">
      <c r="B239" s="30"/>
      <c r="D239" s="160" t="s">
        <v>235</v>
      </c>
      <c r="F239" s="167" t="s">
        <v>464</v>
      </c>
      <c r="I239" s="146"/>
      <c r="L239" s="30"/>
      <c r="M239" s="147"/>
      <c r="T239" s="51"/>
      <c r="AT239" s="15" t="s">
        <v>235</v>
      </c>
      <c r="AU239" s="15" t="s">
        <v>78</v>
      </c>
    </row>
    <row r="240" spans="2:65" s="1" customFormat="1" ht="16.5" customHeight="1">
      <c r="B240" s="30"/>
      <c r="C240" s="148" t="s">
        <v>465</v>
      </c>
      <c r="D240" s="148" t="s">
        <v>164</v>
      </c>
      <c r="E240" s="149" t="s">
        <v>466</v>
      </c>
      <c r="F240" s="150" t="s">
        <v>467</v>
      </c>
      <c r="G240" s="151" t="s">
        <v>161</v>
      </c>
      <c r="H240" s="152">
        <v>209.79</v>
      </c>
      <c r="I240" s="153"/>
      <c r="J240" s="154">
        <f>ROUND(I240*H240,2)</f>
        <v>0</v>
      </c>
      <c r="K240" s="155"/>
      <c r="L240" s="156"/>
      <c r="M240" s="157" t="s">
        <v>19</v>
      </c>
      <c r="N240" s="158" t="s">
        <v>40</v>
      </c>
      <c r="P240" s="140">
        <f>O240*H240</f>
        <v>0</v>
      </c>
      <c r="Q240" s="140">
        <v>2.0999999999999999E-3</v>
      </c>
      <c r="R240" s="140">
        <f>Q240*H240</f>
        <v>0.44055899999999998</v>
      </c>
      <c r="S240" s="140">
        <v>0</v>
      </c>
      <c r="T240" s="141">
        <f>S240*H240</f>
        <v>0</v>
      </c>
      <c r="AR240" s="142" t="s">
        <v>196</v>
      </c>
      <c r="AT240" s="142" t="s">
        <v>164</v>
      </c>
      <c r="AU240" s="142" t="s">
        <v>78</v>
      </c>
      <c r="AY240" s="15" t="s">
        <v>144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5" t="s">
        <v>76</v>
      </c>
      <c r="BK240" s="143">
        <f>ROUND(I240*H240,2)</f>
        <v>0</v>
      </c>
      <c r="BL240" s="15" t="s">
        <v>225</v>
      </c>
      <c r="BM240" s="142" t="s">
        <v>468</v>
      </c>
    </row>
    <row r="241" spans="2:65" s="12" customFormat="1">
      <c r="B241" s="159"/>
      <c r="D241" s="160" t="s">
        <v>169</v>
      </c>
      <c r="F241" s="161" t="s">
        <v>469</v>
      </c>
      <c r="H241" s="162">
        <v>209.79</v>
      </c>
      <c r="I241" s="163"/>
      <c r="L241" s="159"/>
      <c r="M241" s="164"/>
      <c r="T241" s="165"/>
      <c r="AT241" s="166" t="s">
        <v>169</v>
      </c>
      <c r="AU241" s="166" t="s">
        <v>78</v>
      </c>
      <c r="AV241" s="12" t="s">
        <v>78</v>
      </c>
      <c r="AW241" s="12" t="s">
        <v>4</v>
      </c>
      <c r="AX241" s="12" t="s">
        <v>76</v>
      </c>
      <c r="AY241" s="166" t="s">
        <v>144</v>
      </c>
    </row>
    <row r="242" spans="2:65" s="1" customFormat="1" ht="21.75" customHeight="1">
      <c r="B242" s="30"/>
      <c r="C242" s="130" t="s">
        <v>470</v>
      </c>
      <c r="D242" s="130" t="s">
        <v>146</v>
      </c>
      <c r="E242" s="131" t="s">
        <v>471</v>
      </c>
      <c r="F242" s="132" t="s">
        <v>472</v>
      </c>
      <c r="G242" s="133" t="s">
        <v>161</v>
      </c>
      <c r="H242" s="134">
        <v>140</v>
      </c>
      <c r="I242" s="135"/>
      <c r="J242" s="136">
        <f>ROUND(I242*H242,2)</f>
        <v>0</v>
      </c>
      <c r="K242" s="137"/>
      <c r="L242" s="30"/>
      <c r="M242" s="138" t="s">
        <v>19</v>
      </c>
      <c r="N242" s="139" t="s">
        <v>40</v>
      </c>
      <c r="P242" s="140">
        <f>O242*H242</f>
        <v>0</v>
      </c>
      <c r="Q242" s="140">
        <v>5.0000000000000002E-5</v>
      </c>
      <c r="R242" s="140">
        <f>Q242*H242</f>
        <v>7.0000000000000001E-3</v>
      </c>
      <c r="S242" s="140">
        <v>0</v>
      </c>
      <c r="T242" s="141">
        <f>S242*H242</f>
        <v>0</v>
      </c>
      <c r="AR242" s="142" t="s">
        <v>225</v>
      </c>
      <c r="AT242" s="142" t="s">
        <v>146</v>
      </c>
      <c r="AU242" s="142" t="s">
        <v>78</v>
      </c>
      <c r="AY242" s="15" t="s">
        <v>144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5" t="s">
        <v>76</v>
      </c>
      <c r="BK242" s="143">
        <f>ROUND(I242*H242,2)</f>
        <v>0</v>
      </c>
      <c r="BL242" s="15" t="s">
        <v>225</v>
      </c>
      <c r="BM242" s="142" t="s">
        <v>473</v>
      </c>
    </row>
    <row r="243" spans="2:65" s="1" customFormat="1">
      <c r="B243" s="30"/>
      <c r="D243" s="144" t="s">
        <v>152</v>
      </c>
      <c r="F243" s="145" t="s">
        <v>474</v>
      </c>
      <c r="I243" s="146"/>
      <c r="L243" s="30"/>
      <c r="M243" s="147"/>
      <c r="T243" s="51"/>
      <c r="AT243" s="15" t="s">
        <v>152</v>
      </c>
      <c r="AU243" s="15" t="s">
        <v>78</v>
      </c>
    </row>
    <row r="244" spans="2:65" s="1" customFormat="1" ht="16.5" customHeight="1">
      <c r="B244" s="30"/>
      <c r="C244" s="148" t="s">
        <v>475</v>
      </c>
      <c r="D244" s="148" t="s">
        <v>164</v>
      </c>
      <c r="E244" s="149" t="s">
        <v>466</v>
      </c>
      <c r="F244" s="150" t="s">
        <v>467</v>
      </c>
      <c r="G244" s="151" t="s">
        <v>161</v>
      </c>
      <c r="H244" s="152">
        <v>170.94</v>
      </c>
      <c r="I244" s="153"/>
      <c r="J244" s="154">
        <f>ROUND(I244*H244,2)</f>
        <v>0</v>
      </c>
      <c r="K244" s="155"/>
      <c r="L244" s="156"/>
      <c r="M244" s="157" t="s">
        <v>19</v>
      </c>
      <c r="N244" s="158" t="s">
        <v>40</v>
      </c>
      <c r="P244" s="140">
        <f>O244*H244</f>
        <v>0</v>
      </c>
      <c r="Q244" s="140">
        <v>2.0999999999999999E-3</v>
      </c>
      <c r="R244" s="140">
        <f>Q244*H244</f>
        <v>0.35897399999999996</v>
      </c>
      <c r="S244" s="140">
        <v>0</v>
      </c>
      <c r="T244" s="141">
        <f>S244*H244</f>
        <v>0</v>
      </c>
      <c r="AR244" s="142" t="s">
        <v>196</v>
      </c>
      <c r="AT244" s="142" t="s">
        <v>164</v>
      </c>
      <c r="AU244" s="142" t="s">
        <v>78</v>
      </c>
      <c r="AY244" s="15" t="s">
        <v>144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5" t="s">
        <v>76</v>
      </c>
      <c r="BK244" s="143">
        <f>ROUND(I244*H244,2)</f>
        <v>0</v>
      </c>
      <c r="BL244" s="15" t="s">
        <v>225</v>
      </c>
      <c r="BM244" s="142" t="s">
        <v>476</v>
      </c>
    </row>
    <row r="245" spans="2:65" s="12" customFormat="1">
      <c r="B245" s="159"/>
      <c r="D245" s="160" t="s">
        <v>169</v>
      </c>
      <c r="F245" s="161" t="s">
        <v>477</v>
      </c>
      <c r="H245" s="162">
        <v>170.94</v>
      </c>
      <c r="I245" s="163"/>
      <c r="L245" s="159"/>
      <c r="M245" s="164"/>
      <c r="T245" s="165"/>
      <c r="AT245" s="166" t="s">
        <v>169</v>
      </c>
      <c r="AU245" s="166" t="s">
        <v>78</v>
      </c>
      <c r="AV245" s="12" t="s">
        <v>78</v>
      </c>
      <c r="AW245" s="12" t="s">
        <v>4</v>
      </c>
      <c r="AX245" s="12" t="s">
        <v>76</v>
      </c>
      <c r="AY245" s="166" t="s">
        <v>144</v>
      </c>
    </row>
    <row r="246" spans="2:65" s="1" customFormat="1" ht="24.15" customHeight="1">
      <c r="B246" s="30"/>
      <c r="C246" s="130" t="s">
        <v>478</v>
      </c>
      <c r="D246" s="130" t="s">
        <v>146</v>
      </c>
      <c r="E246" s="131" t="s">
        <v>479</v>
      </c>
      <c r="F246" s="132" t="s">
        <v>480</v>
      </c>
      <c r="G246" s="133" t="s">
        <v>288</v>
      </c>
      <c r="H246" s="134">
        <v>0.88100000000000001</v>
      </c>
      <c r="I246" s="135"/>
      <c r="J246" s="136">
        <f>ROUND(I246*H246,2)</f>
        <v>0</v>
      </c>
      <c r="K246" s="137"/>
      <c r="L246" s="30"/>
      <c r="M246" s="138" t="s">
        <v>19</v>
      </c>
      <c r="N246" s="139" t="s">
        <v>40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225</v>
      </c>
      <c r="AT246" s="142" t="s">
        <v>146</v>
      </c>
      <c r="AU246" s="142" t="s">
        <v>78</v>
      </c>
      <c r="AY246" s="15" t="s">
        <v>144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5" t="s">
        <v>76</v>
      </c>
      <c r="BK246" s="143">
        <f>ROUND(I246*H246,2)</f>
        <v>0</v>
      </c>
      <c r="BL246" s="15" t="s">
        <v>225</v>
      </c>
      <c r="BM246" s="142" t="s">
        <v>481</v>
      </c>
    </row>
    <row r="247" spans="2:65" s="1" customFormat="1">
      <c r="B247" s="30"/>
      <c r="D247" s="144" t="s">
        <v>152</v>
      </c>
      <c r="F247" s="145" t="s">
        <v>482</v>
      </c>
      <c r="I247" s="146"/>
      <c r="L247" s="30"/>
      <c r="M247" s="147"/>
      <c r="T247" s="51"/>
      <c r="AT247" s="15" t="s">
        <v>152</v>
      </c>
      <c r="AU247" s="15" t="s">
        <v>78</v>
      </c>
    </row>
    <row r="248" spans="2:65" s="11" customFormat="1" ht="22.95" customHeight="1">
      <c r="B248" s="118"/>
      <c r="D248" s="119" t="s">
        <v>68</v>
      </c>
      <c r="E248" s="128" t="s">
        <v>483</v>
      </c>
      <c r="F248" s="128" t="s">
        <v>484</v>
      </c>
      <c r="I248" s="121"/>
      <c r="J248" s="129">
        <f>BK248</f>
        <v>0</v>
      </c>
      <c r="L248" s="118"/>
      <c r="M248" s="123"/>
      <c r="P248" s="124">
        <f>SUM(P249:P253)</f>
        <v>0</v>
      </c>
      <c r="R248" s="124">
        <f>SUM(R249:R253)</f>
        <v>0.12035999999999999</v>
      </c>
      <c r="T248" s="125">
        <f>SUM(T249:T253)</f>
        <v>0</v>
      </c>
      <c r="AR248" s="119" t="s">
        <v>78</v>
      </c>
      <c r="AT248" s="126" t="s">
        <v>68</v>
      </c>
      <c r="AU248" s="126" t="s">
        <v>76</v>
      </c>
      <c r="AY248" s="119" t="s">
        <v>144</v>
      </c>
      <c r="BK248" s="127">
        <f>SUM(BK249:BK253)</f>
        <v>0</v>
      </c>
    </row>
    <row r="249" spans="2:65" s="1" customFormat="1" ht="16.5" customHeight="1">
      <c r="B249" s="30"/>
      <c r="C249" s="130" t="s">
        <v>485</v>
      </c>
      <c r="D249" s="130" t="s">
        <v>146</v>
      </c>
      <c r="E249" s="131" t="s">
        <v>486</v>
      </c>
      <c r="F249" s="132" t="s">
        <v>487</v>
      </c>
      <c r="G249" s="133" t="s">
        <v>161</v>
      </c>
      <c r="H249" s="134">
        <v>51</v>
      </c>
      <c r="I249" s="135"/>
      <c r="J249" s="136">
        <f>ROUND(I249*H249,2)</f>
        <v>0</v>
      </c>
      <c r="K249" s="137"/>
      <c r="L249" s="30"/>
      <c r="M249" s="138" t="s">
        <v>19</v>
      </c>
      <c r="N249" s="139" t="s">
        <v>40</v>
      </c>
      <c r="P249" s="140">
        <f>O249*H249</f>
        <v>0</v>
      </c>
      <c r="Q249" s="140">
        <v>4.6000000000000001E-4</v>
      </c>
      <c r="R249" s="140">
        <f>Q249*H249</f>
        <v>2.3460000000000002E-2</v>
      </c>
      <c r="S249" s="140">
        <v>0</v>
      </c>
      <c r="T249" s="141">
        <f>S249*H249</f>
        <v>0</v>
      </c>
      <c r="AR249" s="142" t="s">
        <v>225</v>
      </c>
      <c r="AT249" s="142" t="s">
        <v>146</v>
      </c>
      <c r="AU249" s="142" t="s">
        <v>78</v>
      </c>
      <c r="AY249" s="15" t="s">
        <v>144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5" t="s">
        <v>76</v>
      </c>
      <c r="BK249" s="143">
        <f>ROUND(I249*H249,2)</f>
        <v>0</v>
      </c>
      <c r="BL249" s="15" t="s">
        <v>225</v>
      </c>
      <c r="BM249" s="142" t="s">
        <v>488</v>
      </c>
    </row>
    <row r="250" spans="2:65" s="1" customFormat="1">
      <c r="B250" s="30"/>
      <c r="D250" s="144" t="s">
        <v>152</v>
      </c>
      <c r="F250" s="145" t="s">
        <v>489</v>
      </c>
      <c r="I250" s="146"/>
      <c r="L250" s="30"/>
      <c r="M250" s="147"/>
      <c r="T250" s="51"/>
      <c r="AT250" s="15" t="s">
        <v>152</v>
      </c>
      <c r="AU250" s="15" t="s">
        <v>78</v>
      </c>
    </row>
    <row r="251" spans="2:65" s="1" customFormat="1" ht="21.75" customHeight="1">
      <c r="B251" s="30"/>
      <c r="C251" s="148" t="s">
        <v>490</v>
      </c>
      <c r="D251" s="148" t="s">
        <v>164</v>
      </c>
      <c r="E251" s="149" t="s">
        <v>491</v>
      </c>
      <c r="F251" s="150" t="s">
        <v>492</v>
      </c>
      <c r="G251" s="151" t="s">
        <v>161</v>
      </c>
      <c r="H251" s="152">
        <v>51</v>
      </c>
      <c r="I251" s="153"/>
      <c r="J251" s="154">
        <f>ROUND(I251*H251,2)</f>
        <v>0</v>
      </c>
      <c r="K251" s="155"/>
      <c r="L251" s="156"/>
      <c r="M251" s="157" t="s">
        <v>19</v>
      </c>
      <c r="N251" s="158" t="s">
        <v>40</v>
      </c>
      <c r="P251" s="140">
        <f>O251*H251</f>
        <v>0</v>
      </c>
      <c r="Q251" s="140">
        <v>1.9E-3</v>
      </c>
      <c r="R251" s="140">
        <f>Q251*H251</f>
        <v>9.69E-2</v>
      </c>
      <c r="S251" s="140">
        <v>0</v>
      </c>
      <c r="T251" s="141">
        <f>S251*H251</f>
        <v>0</v>
      </c>
      <c r="AR251" s="142" t="s">
        <v>196</v>
      </c>
      <c r="AT251" s="142" t="s">
        <v>164</v>
      </c>
      <c r="AU251" s="142" t="s">
        <v>78</v>
      </c>
      <c r="AY251" s="15" t="s">
        <v>144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5" t="s">
        <v>76</v>
      </c>
      <c r="BK251" s="143">
        <f>ROUND(I251*H251,2)</f>
        <v>0</v>
      </c>
      <c r="BL251" s="15" t="s">
        <v>225</v>
      </c>
      <c r="BM251" s="142" t="s">
        <v>493</v>
      </c>
    </row>
    <row r="252" spans="2:65" s="1" customFormat="1" ht="24.15" customHeight="1">
      <c r="B252" s="30"/>
      <c r="C252" s="130" t="s">
        <v>494</v>
      </c>
      <c r="D252" s="130" t="s">
        <v>146</v>
      </c>
      <c r="E252" s="131" t="s">
        <v>495</v>
      </c>
      <c r="F252" s="132" t="s">
        <v>496</v>
      </c>
      <c r="G252" s="133" t="s">
        <v>288</v>
      </c>
      <c r="H252" s="134">
        <v>0.12</v>
      </c>
      <c r="I252" s="135"/>
      <c r="J252" s="136">
        <f>ROUND(I252*H252,2)</f>
        <v>0</v>
      </c>
      <c r="K252" s="137"/>
      <c r="L252" s="30"/>
      <c r="M252" s="138" t="s">
        <v>19</v>
      </c>
      <c r="N252" s="139" t="s">
        <v>40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225</v>
      </c>
      <c r="AT252" s="142" t="s">
        <v>146</v>
      </c>
      <c r="AU252" s="142" t="s">
        <v>78</v>
      </c>
      <c r="AY252" s="15" t="s">
        <v>144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5" t="s">
        <v>76</v>
      </c>
      <c r="BK252" s="143">
        <f>ROUND(I252*H252,2)</f>
        <v>0</v>
      </c>
      <c r="BL252" s="15" t="s">
        <v>225</v>
      </c>
      <c r="BM252" s="142" t="s">
        <v>497</v>
      </c>
    </row>
    <row r="253" spans="2:65" s="1" customFormat="1">
      <c r="B253" s="30"/>
      <c r="D253" s="144" t="s">
        <v>152</v>
      </c>
      <c r="F253" s="145" t="s">
        <v>498</v>
      </c>
      <c r="I253" s="146"/>
      <c r="L253" s="30"/>
      <c r="M253" s="147"/>
      <c r="T253" s="51"/>
      <c r="AT253" s="15" t="s">
        <v>152</v>
      </c>
      <c r="AU253" s="15" t="s">
        <v>78</v>
      </c>
    </row>
    <row r="254" spans="2:65" s="11" customFormat="1" ht="22.95" customHeight="1">
      <c r="B254" s="118"/>
      <c r="D254" s="119" t="s">
        <v>68</v>
      </c>
      <c r="E254" s="128" t="s">
        <v>499</v>
      </c>
      <c r="F254" s="128" t="s">
        <v>500</v>
      </c>
      <c r="I254" s="121"/>
      <c r="J254" s="129">
        <f>BK254</f>
        <v>0</v>
      </c>
      <c r="L254" s="118"/>
      <c r="M254" s="123"/>
      <c r="P254" s="124">
        <f>SUM(P255:P266)</f>
        <v>0</v>
      </c>
      <c r="R254" s="124">
        <f>SUM(R255:R266)</f>
        <v>3.7442929999999999</v>
      </c>
      <c r="T254" s="125">
        <f>SUM(T255:T266)</f>
        <v>0</v>
      </c>
      <c r="AR254" s="119" t="s">
        <v>78</v>
      </c>
      <c r="AT254" s="126" t="s">
        <v>68</v>
      </c>
      <c r="AU254" s="126" t="s">
        <v>76</v>
      </c>
      <c r="AY254" s="119" t="s">
        <v>144</v>
      </c>
      <c r="BK254" s="127">
        <f>SUM(BK255:BK266)</f>
        <v>0</v>
      </c>
    </row>
    <row r="255" spans="2:65" s="1" customFormat="1" ht="16.5" customHeight="1">
      <c r="B255" s="30"/>
      <c r="C255" s="130" t="s">
        <v>501</v>
      </c>
      <c r="D255" s="130" t="s">
        <v>146</v>
      </c>
      <c r="E255" s="131" t="s">
        <v>502</v>
      </c>
      <c r="F255" s="132" t="s">
        <v>503</v>
      </c>
      <c r="G255" s="133" t="s">
        <v>504</v>
      </c>
      <c r="H255" s="134">
        <v>2847.3</v>
      </c>
      <c r="I255" s="135"/>
      <c r="J255" s="136">
        <f>ROUND(I255*H255,2)</f>
        <v>0</v>
      </c>
      <c r="K255" s="137"/>
      <c r="L255" s="30"/>
      <c r="M255" s="138" t="s">
        <v>19</v>
      </c>
      <c r="N255" s="139" t="s">
        <v>40</v>
      </c>
      <c r="P255" s="140">
        <f>O255*H255</f>
        <v>0</v>
      </c>
      <c r="Q255" s="140">
        <v>1E-3</v>
      </c>
      <c r="R255" s="140">
        <f>Q255*H255</f>
        <v>2.8473000000000002</v>
      </c>
      <c r="S255" s="140">
        <v>0</v>
      </c>
      <c r="T255" s="141">
        <f>S255*H255</f>
        <v>0</v>
      </c>
      <c r="AR255" s="142" t="s">
        <v>225</v>
      </c>
      <c r="AT255" s="142" t="s">
        <v>146</v>
      </c>
      <c r="AU255" s="142" t="s">
        <v>78</v>
      </c>
      <c r="AY255" s="15" t="s">
        <v>144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5" t="s">
        <v>76</v>
      </c>
      <c r="BK255" s="143">
        <f>ROUND(I255*H255,2)</f>
        <v>0</v>
      </c>
      <c r="BL255" s="15" t="s">
        <v>225</v>
      </c>
      <c r="BM255" s="142" t="s">
        <v>505</v>
      </c>
    </row>
    <row r="256" spans="2:65" s="12" customFormat="1">
      <c r="B256" s="159"/>
      <c r="D256" s="160" t="s">
        <v>169</v>
      </c>
      <c r="E256" s="166" t="s">
        <v>19</v>
      </c>
      <c r="F256" s="161" t="s">
        <v>506</v>
      </c>
      <c r="H256" s="162">
        <v>2847.3</v>
      </c>
      <c r="I256" s="163"/>
      <c r="L256" s="159"/>
      <c r="M256" s="164"/>
      <c r="T256" s="165"/>
      <c r="AT256" s="166" t="s">
        <v>169</v>
      </c>
      <c r="AU256" s="166" t="s">
        <v>78</v>
      </c>
      <c r="AV256" s="12" t="s">
        <v>78</v>
      </c>
      <c r="AW256" s="12" t="s">
        <v>31</v>
      </c>
      <c r="AX256" s="12" t="s">
        <v>76</v>
      </c>
      <c r="AY256" s="166" t="s">
        <v>144</v>
      </c>
    </row>
    <row r="257" spans="2:65" s="1" customFormat="1" ht="16.5" customHeight="1">
      <c r="B257" s="30"/>
      <c r="C257" s="130" t="s">
        <v>507</v>
      </c>
      <c r="D257" s="130" t="s">
        <v>146</v>
      </c>
      <c r="E257" s="131" t="s">
        <v>508</v>
      </c>
      <c r="F257" s="132" t="s">
        <v>509</v>
      </c>
      <c r="G257" s="133" t="s">
        <v>504</v>
      </c>
      <c r="H257" s="134">
        <v>339.35899999999998</v>
      </c>
      <c r="I257" s="135"/>
      <c r="J257" s="136">
        <f>ROUND(I257*H257,2)</f>
        <v>0</v>
      </c>
      <c r="K257" s="137"/>
      <c r="L257" s="30"/>
      <c r="M257" s="138" t="s">
        <v>19</v>
      </c>
      <c r="N257" s="139" t="s">
        <v>40</v>
      </c>
      <c r="P257" s="140">
        <f>O257*H257</f>
        <v>0</v>
      </c>
      <c r="Q257" s="140">
        <v>1E-3</v>
      </c>
      <c r="R257" s="140">
        <f>Q257*H257</f>
        <v>0.33935899999999997</v>
      </c>
      <c r="S257" s="140">
        <v>0</v>
      </c>
      <c r="T257" s="141">
        <f>S257*H257</f>
        <v>0</v>
      </c>
      <c r="AR257" s="142" t="s">
        <v>225</v>
      </c>
      <c r="AT257" s="142" t="s">
        <v>146</v>
      </c>
      <c r="AU257" s="142" t="s">
        <v>78</v>
      </c>
      <c r="AY257" s="15" t="s">
        <v>144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5" t="s">
        <v>76</v>
      </c>
      <c r="BK257" s="143">
        <f>ROUND(I257*H257,2)</f>
        <v>0</v>
      </c>
      <c r="BL257" s="15" t="s">
        <v>225</v>
      </c>
      <c r="BM257" s="142" t="s">
        <v>510</v>
      </c>
    </row>
    <row r="258" spans="2:65" s="12" customFormat="1">
      <c r="B258" s="159"/>
      <c r="D258" s="160" t="s">
        <v>169</v>
      </c>
      <c r="E258" s="166" t="s">
        <v>19</v>
      </c>
      <c r="F258" s="161" t="s">
        <v>511</v>
      </c>
      <c r="H258" s="162">
        <v>339.35899999999998</v>
      </c>
      <c r="I258" s="163"/>
      <c r="L258" s="159"/>
      <c r="M258" s="164"/>
      <c r="T258" s="165"/>
      <c r="AT258" s="166" t="s">
        <v>169</v>
      </c>
      <c r="AU258" s="166" t="s">
        <v>78</v>
      </c>
      <c r="AV258" s="12" t="s">
        <v>78</v>
      </c>
      <c r="AW258" s="12" t="s">
        <v>31</v>
      </c>
      <c r="AX258" s="12" t="s">
        <v>76</v>
      </c>
      <c r="AY258" s="166" t="s">
        <v>144</v>
      </c>
    </row>
    <row r="259" spans="2:65" s="1" customFormat="1" ht="16.5" customHeight="1">
      <c r="B259" s="30"/>
      <c r="C259" s="130" t="s">
        <v>512</v>
      </c>
      <c r="D259" s="130" t="s">
        <v>146</v>
      </c>
      <c r="E259" s="131" t="s">
        <v>513</v>
      </c>
      <c r="F259" s="132" t="s">
        <v>514</v>
      </c>
      <c r="G259" s="133" t="s">
        <v>504</v>
      </c>
      <c r="H259" s="134">
        <v>187.03299999999999</v>
      </c>
      <c r="I259" s="135"/>
      <c r="J259" s="136">
        <f>ROUND(I259*H259,2)</f>
        <v>0</v>
      </c>
      <c r="K259" s="137"/>
      <c r="L259" s="30"/>
      <c r="M259" s="138" t="s">
        <v>19</v>
      </c>
      <c r="N259" s="139" t="s">
        <v>40</v>
      </c>
      <c r="P259" s="140">
        <f>O259*H259</f>
        <v>0</v>
      </c>
      <c r="Q259" s="140">
        <v>1E-3</v>
      </c>
      <c r="R259" s="140">
        <f>Q259*H259</f>
        <v>0.187033</v>
      </c>
      <c r="S259" s="140">
        <v>0</v>
      </c>
      <c r="T259" s="141">
        <f>S259*H259</f>
        <v>0</v>
      </c>
      <c r="AR259" s="142" t="s">
        <v>225</v>
      </c>
      <c r="AT259" s="142" t="s">
        <v>146</v>
      </c>
      <c r="AU259" s="142" t="s">
        <v>78</v>
      </c>
      <c r="AY259" s="15" t="s">
        <v>144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5" t="s">
        <v>76</v>
      </c>
      <c r="BK259" s="143">
        <f>ROUND(I259*H259,2)</f>
        <v>0</v>
      </c>
      <c r="BL259" s="15" t="s">
        <v>225</v>
      </c>
      <c r="BM259" s="142" t="s">
        <v>515</v>
      </c>
    </row>
    <row r="260" spans="2:65" s="12" customFormat="1">
      <c r="B260" s="159"/>
      <c r="D260" s="160" t="s">
        <v>169</v>
      </c>
      <c r="E260" s="166" t="s">
        <v>19</v>
      </c>
      <c r="F260" s="161" t="s">
        <v>516</v>
      </c>
      <c r="H260" s="162">
        <v>187.03299999999999</v>
      </c>
      <c r="I260" s="163"/>
      <c r="L260" s="159"/>
      <c r="M260" s="164"/>
      <c r="T260" s="165"/>
      <c r="AT260" s="166" t="s">
        <v>169</v>
      </c>
      <c r="AU260" s="166" t="s">
        <v>78</v>
      </c>
      <c r="AV260" s="12" t="s">
        <v>78</v>
      </c>
      <c r="AW260" s="12" t="s">
        <v>31</v>
      </c>
      <c r="AX260" s="12" t="s">
        <v>76</v>
      </c>
      <c r="AY260" s="166" t="s">
        <v>144</v>
      </c>
    </row>
    <row r="261" spans="2:65" s="1" customFormat="1" ht="16.5" customHeight="1">
      <c r="B261" s="30"/>
      <c r="C261" s="130" t="s">
        <v>517</v>
      </c>
      <c r="D261" s="130" t="s">
        <v>146</v>
      </c>
      <c r="E261" s="131" t="s">
        <v>518</v>
      </c>
      <c r="F261" s="132" t="s">
        <v>519</v>
      </c>
      <c r="G261" s="133" t="s">
        <v>504</v>
      </c>
      <c r="H261" s="134">
        <v>240.57</v>
      </c>
      <c r="I261" s="135"/>
      <c r="J261" s="136">
        <f>ROUND(I261*H261,2)</f>
        <v>0</v>
      </c>
      <c r="K261" s="137"/>
      <c r="L261" s="30"/>
      <c r="M261" s="138" t="s">
        <v>19</v>
      </c>
      <c r="N261" s="139" t="s">
        <v>40</v>
      </c>
      <c r="P261" s="140">
        <f>O261*H261</f>
        <v>0</v>
      </c>
      <c r="Q261" s="140">
        <v>1E-3</v>
      </c>
      <c r="R261" s="140">
        <f>Q261*H261</f>
        <v>0.24057000000000001</v>
      </c>
      <c r="S261" s="140">
        <v>0</v>
      </c>
      <c r="T261" s="141">
        <f>S261*H261</f>
        <v>0</v>
      </c>
      <c r="AR261" s="142" t="s">
        <v>225</v>
      </c>
      <c r="AT261" s="142" t="s">
        <v>146</v>
      </c>
      <c r="AU261" s="142" t="s">
        <v>78</v>
      </c>
      <c r="AY261" s="15" t="s">
        <v>144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5" t="s">
        <v>76</v>
      </c>
      <c r="BK261" s="143">
        <f>ROUND(I261*H261,2)</f>
        <v>0</v>
      </c>
      <c r="BL261" s="15" t="s">
        <v>225</v>
      </c>
      <c r="BM261" s="142" t="s">
        <v>520</v>
      </c>
    </row>
    <row r="262" spans="2:65" s="12" customFormat="1">
      <c r="B262" s="159"/>
      <c r="D262" s="160" t="s">
        <v>169</v>
      </c>
      <c r="E262" s="166" t="s">
        <v>19</v>
      </c>
      <c r="F262" s="161" t="s">
        <v>521</v>
      </c>
      <c r="H262" s="162">
        <v>240.57</v>
      </c>
      <c r="I262" s="163"/>
      <c r="L262" s="159"/>
      <c r="M262" s="164"/>
      <c r="T262" s="165"/>
      <c r="AT262" s="166" t="s">
        <v>169</v>
      </c>
      <c r="AU262" s="166" t="s">
        <v>78</v>
      </c>
      <c r="AV262" s="12" t="s">
        <v>78</v>
      </c>
      <c r="AW262" s="12" t="s">
        <v>31</v>
      </c>
      <c r="AX262" s="12" t="s">
        <v>76</v>
      </c>
      <c r="AY262" s="166" t="s">
        <v>144</v>
      </c>
    </row>
    <row r="263" spans="2:65" s="1" customFormat="1" ht="16.5" customHeight="1">
      <c r="B263" s="30"/>
      <c r="C263" s="130" t="s">
        <v>522</v>
      </c>
      <c r="D263" s="130" t="s">
        <v>146</v>
      </c>
      <c r="E263" s="131" t="s">
        <v>523</v>
      </c>
      <c r="F263" s="132" t="s">
        <v>524</v>
      </c>
      <c r="G263" s="133" t="s">
        <v>504</v>
      </c>
      <c r="H263" s="134">
        <v>130.03100000000001</v>
      </c>
      <c r="I263" s="135"/>
      <c r="J263" s="136">
        <f>ROUND(I263*H263,2)</f>
        <v>0</v>
      </c>
      <c r="K263" s="137"/>
      <c r="L263" s="30"/>
      <c r="M263" s="138" t="s">
        <v>19</v>
      </c>
      <c r="N263" s="139" t="s">
        <v>40</v>
      </c>
      <c r="P263" s="140">
        <f>O263*H263</f>
        <v>0</v>
      </c>
      <c r="Q263" s="140">
        <v>1E-3</v>
      </c>
      <c r="R263" s="140">
        <f>Q263*H263</f>
        <v>0.13003100000000001</v>
      </c>
      <c r="S263" s="140">
        <v>0</v>
      </c>
      <c r="T263" s="141">
        <f>S263*H263</f>
        <v>0</v>
      </c>
      <c r="AR263" s="142" t="s">
        <v>225</v>
      </c>
      <c r="AT263" s="142" t="s">
        <v>146</v>
      </c>
      <c r="AU263" s="142" t="s">
        <v>78</v>
      </c>
      <c r="AY263" s="15" t="s">
        <v>144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5" t="s">
        <v>76</v>
      </c>
      <c r="BK263" s="143">
        <f>ROUND(I263*H263,2)</f>
        <v>0</v>
      </c>
      <c r="BL263" s="15" t="s">
        <v>225</v>
      </c>
      <c r="BM263" s="142" t="s">
        <v>525</v>
      </c>
    </row>
    <row r="264" spans="2:65" s="12" customFormat="1">
      <c r="B264" s="159"/>
      <c r="D264" s="160" t="s">
        <v>169</v>
      </c>
      <c r="E264" s="166" t="s">
        <v>19</v>
      </c>
      <c r="F264" s="161" t="s">
        <v>526</v>
      </c>
      <c r="H264" s="162">
        <v>130.03100000000001</v>
      </c>
      <c r="I264" s="163"/>
      <c r="L264" s="159"/>
      <c r="M264" s="164"/>
      <c r="T264" s="165"/>
      <c r="AT264" s="166" t="s">
        <v>169</v>
      </c>
      <c r="AU264" s="166" t="s">
        <v>78</v>
      </c>
      <c r="AV264" s="12" t="s">
        <v>78</v>
      </c>
      <c r="AW264" s="12" t="s">
        <v>31</v>
      </c>
      <c r="AX264" s="12" t="s">
        <v>76</v>
      </c>
      <c r="AY264" s="166" t="s">
        <v>144</v>
      </c>
    </row>
    <row r="265" spans="2:65" s="1" customFormat="1" ht="24.15" customHeight="1">
      <c r="B265" s="30"/>
      <c r="C265" s="130" t="s">
        <v>527</v>
      </c>
      <c r="D265" s="130" t="s">
        <v>146</v>
      </c>
      <c r="E265" s="131" t="s">
        <v>528</v>
      </c>
      <c r="F265" s="132" t="s">
        <v>529</v>
      </c>
      <c r="G265" s="133" t="s">
        <v>288</v>
      </c>
      <c r="H265" s="134">
        <v>3.7440000000000002</v>
      </c>
      <c r="I265" s="135"/>
      <c r="J265" s="136">
        <f>ROUND(I265*H265,2)</f>
        <v>0</v>
      </c>
      <c r="K265" s="137"/>
      <c r="L265" s="30"/>
      <c r="M265" s="138" t="s">
        <v>19</v>
      </c>
      <c r="N265" s="139" t="s">
        <v>40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225</v>
      </c>
      <c r="AT265" s="142" t="s">
        <v>146</v>
      </c>
      <c r="AU265" s="142" t="s">
        <v>78</v>
      </c>
      <c r="AY265" s="15" t="s">
        <v>144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5" t="s">
        <v>76</v>
      </c>
      <c r="BK265" s="143">
        <f>ROUND(I265*H265,2)</f>
        <v>0</v>
      </c>
      <c r="BL265" s="15" t="s">
        <v>225</v>
      </c>
      <c r="BM265" s="142" t="s">
        <v>530</v>
      </c>
    </row>
    <row r="266" spans="2:65" s="1" customFormat="1">
      <c r="B266" s="30"/>
      <c r="D266" s="144" t="s">
        <v>152</v>
      </c>
      <c r="F266" s="145" t="s">
        <v>531</v>
      </c>
      <c r="I266" s="146"/>
      <c r="L266" s="30"/>
      <c r="M266" s="147"/>
      <c r="T266" s="51"/>
      <c r="AT266" s="15" t="s">
        <v>152</v>
      </c>
      <c r="AU266" s="15" t="s">
        <v>78</v>
      </c>
    </row>
    <row r="267" spans="2:65" s="11" customFormat="1" ht="22.95" customHeight="1">
      <c r="B267" s="118"/>
      <c r="D267" s="119" t="s">
        <v>68</v>
      </c>
      <c r="E267" s="128" t="s">
        <v>532</v>
      </c>
      <c r="F267" s="128" t="s">
        <v>533</v>
      </c>
      <c r="I267" s="121"/>
      <c r="J267" s="129">
        <f>BK267</f>
        <v>0</v>
      </c>
      <c r="L267" s="118"/>
      <c r="M267" s="123"/>
      <c r="P267" s="124">
        <f>SUM(P268:P270)</f>
        <v>0</v>
      </c>
      <c r="R267" s="124">
        <f>SUM(R268:R270)</f>
        <v>3.7999999999999999E-2</v>
      </c>
      <c r="T267" s="125">
        <f>SUM(T268:T270)</f>
        <v>0</v>
      </c>
      <c r="AR267" s="119" t="s">
        <v>78</v>
      </c>
      <c r="AT267" s="126" t="s">
        <v>68</v>
      </c>
      <c r="AU267" s="126" t="s">
        <v>76</v>
      </c>
      <c r="AY267" s="119" t="s">
        <v>144</v>
      </c>
      <c r="BK267" s="127">
        <f>SUM(BK268:BK270)</f>
        <v>0</v>
      </c>
    </row>
    <row r="268" spans="2:65" s="1" customFormat="1" ht="16.5" customHeight="1">
      <c r="B268" s="30"/>
      <c r="C268" s="130" t="s">
        <v>534</v>
      </c>
      <c r="D268" s="130" t="s">
        <v>146</v>
      </c>
      <c r="E268" s="131" t="s">
        <v>535</v>
      </c>
      <c r="F268" s="132" t="s">
        <v>536</v>
      </c>
      <c r="G268" s="133" t="s">
        <v>161</v>
      </c>
      <c r="H268" s="134">
        <v>60</v>
      </c>
      <c r="I268" s="135"/>
      <c r="J268" s="136">
        <f>ROUND(I268*H268,2)</f>
        <v>0</v>
      </c>
      <c r="K268" s="137"/>
      <c r="L268" s="30"/>
      <c r="M268" s="138" t="s">
        <v>19</v>
      </c>
      <c r="N268" s="139" t="s">
        <v>40</v>
      </c>
      <c r="P268" s="140">
        <f>O268*H268</f>
        <v>0</v>
      </c>
      <c r="Q268" s="140">
        <v>0</v>
      </c>
      <c r="R268" s="140">
        <f>Q268*H268</f>
        <v>0</v>
      </c>
      <c r="S268" s="140">
        <v>0</v>
      </c>
      <c r="T268" s="141">
        <f>S268*H268</f>
        <v>0</v>
      </c>
      <c r="AR268" s="142" t="s">
        <v>225</v>
      </c>
      <c r="AT268" s="142" t="s">
        <v>146</v>
      </c>
      <c r="AU268" s="142" t="s">
        <v>78</v>
      </c>
      <c r="AY268" s="15" t="s">
        <v>144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5" t="s">
        <v>76</v>
      </c>
      <c r="BK268" s="143">
        <f>ROUND(I268*H268,2)</f>
        <v>0</v>
      </c>
      <c r="BL268" s="15" t="s">
        <v>225</v>
      </c>
      <c r="BM268" s="142" t="s">
        <v>537</v>
      </c>
    </row>
    <row r="269" spans="2:65" s="1" customFormat="1">
      <c r="B269" s="30"/>
      <c r="D269" s="144" t="s">
        <v>152</v>
      </c>
      <c r="F269" s="145" t="s">
        <v>538</v>
      </c>
      <c r="I269" s="146"/>
      <c r="L269" s="30"/>
      <c r="M269" s="147"/>
      <c r="T269" s="51"/>
      <c r="AT269" s="15" t="s">
        <v>152</v>
      </c>
      <c r="AU269" s="15" t="s">
        <v>78</v>
      </c>
    </row>
    <row r="270" spans="2:65" s="1" customFormat="1" ht="16.5" customHeight="1">
      <c r="B270" s="30"/>
      <c r="C270" s="130" t="s">
        <v>539</v>
      </c>
      <c r="D270" s="130" t="s">
        <v>146</v>
      </c>
      <c r="E270" s="131" t="s">
        <v>540</v>
      </c>
      <c r="F270" s="132" t="s">
        <v>541</v>
      </c>
      <c r="G270" s="133" t="s">
        <v>161</v>
      </c>
      <c r="H270" s="134">
        <v>200</v>
      </c>
      <c r="I270" s="135"/>
      <c r="J270" s="136">
        <f>ROUND(I270*H270,2)</f>
        <v>0</v>
      </c>
      <c r="K270" s="137"/>
      <c r="L270" s="30"/>
      <c r="M270" s="138" t="s">
        <v>19</v>
      </c>
      <c r="N270" s="139" t="s">
        <v>40</v>
      </c>
      <c r="P270" s="140">
        <f>O270*H270</f>
        <v>0</v>
      </c>
      <c r="Q270" s="140">
        <v>1.9000000000000001E-4</v>
      </c>
      <c r="R270" s="140">
        <f>Q270*H270</f>
        <v>3.7999999999999999E-2</v>
      </c>
      <c r="S270" s="140">
        <v>0</v>
      </c>
      <c r="T270" s="141">
        <f>S270*H270</f>
        <v>0</v>
      </c>
      <c r="AR270" s="142" t="s">
        <v>225</v>
      </c>
      <c r="AT270" s="142" t="s">
        <v>146</v>
      </c>
      <c r="AU270" s="142" t="s">
        <v>78</v>
      </c>
      <c r="AY270" s="15" t="s">
        <v>144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5" t="s">
        <v>76</v>
      </c>
      <c r="BK270" s="143">
        <f>ROUND(I270*H270,2)</f>
        <v>0</v>
      </c>
      <c r="BL270" s="15" t="s">
        <v>225</v>
      </c>
      <c r="BM270" s="142" t="s">
        <v>542</v>
      </c>
    </row>
    <row r="271" spans="2:65" s="11" customFormat="1" ht="22.95" customHeight="1">
      <c r="B271" s="118"/>
      <c r="D271" s="119" t="s">
        <v>68</v>
      </c>
      <c r="E271" s="128" t="s">
        <v>543</v>
      </c>
      <c r="F271" s="128" t="s">
        <v>544</v>
      </c>
      <c r="I271" s="121"/>
      <c r="J271" s="129">
        <f>BK271</f>
        <v>0</v>
      </c>
      <c r="L271" s="118"/>
      <c r="M271" s="123"/>
      <c r="P271" s="124">
        <f>SUM(P272:P275)</f>
        <v>0</v>
      </c>
      <c r="R271" s="124">
        <f>SUM(R272:R275)</f>
        <v>6.3719999999999999E-2</v>
      </c>
      <c r="T271" s="125">
        <f>SUM(T272:T275)</f>
        <v>0</v>
      </c>
      <c r="AR271" s="119" t="s">
        <v>78</v>
      </c>
      <c r="AT271" s="126" t="s">
        <v>68</v>
      </c>
      <c r="AU271" s="126" t="s">
        <v>76</v>
      </c>
      <c r="AY271" s="119" t="s">
        <v>144</v>
      </c>
      <c r="BK271" s="127">
        <f>SUM(BK272:BK275)</f>
        <v>0</v>
      </c>
    </row>
    <row r="272" spans="2:65" s="1" customFormat="1" ht="24.15" customHeight="1">
      <c r="B272" s="30"/>
      <c r="C272" s="130" t="s">
        <v>545</v>
      </c>
      <c r="D272" s="130" t="s">
        <v>146</v>
      </c>
      <c r="E272" s="131" t="s">
        <v>546</v>
      </c>
      <c r="F272" s="132" t="s">
        <v>547</v>
      </c>
      <c r="G272" s="133" t="s">
        <v>161</v>
      </c>
      <c r="H272" s="134">
        <v>3</v>
      </c>
      <c r="I272" s="135"/>
      <c r="J272" s="136">
        <f>ROUND(I272*H272,2)</f>
        <v>0</v>
      </c>
      <c r="K272" s="137"/>
      <c r="L272" s="30"/>
      <c r="M272" s="138" t="s">
        <v>19</v>
      </c>
      <c r="N272" s="139" t="s">
        <v>40</v>
      </c>
      <c r="P272" s="140">
        <f>O272*H272</f>
        <v>0</v>
      </c>
      <c r="Q272" s="140">
        <v>2.1239999999999998E-2</v>
      </c>
      <c r="R272" s="140">
        <f>Q272*H272</f>
        <v>6.3719999999999999E-2</v>
      </c>
      <c r="S272" s="140">
        <v>0</v>
      </c>
      <c r="T272" s="141">
        <f>S272*H272</f>
        <v>0</v>
      </c>
      <c r="AR272" s="142" t="s">
        <v>225</v>
      </c>
      <c r="AT272" s="142" t="s">
        <v>146</v>
      </c>
      <c r="AU272" s="142" t="s">
        <v>78</v>
      </c>
      <c r="AY272" s="15" t="s">
        <v>144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5" t="s">
        <v>76</v>
      </c>
      <c r="BK272" s="143">
        <f>ROUND(I272*H272,2)</f>
        <v>0</v>
      </c>
      <c r="BL272" s="15" t="s">
        <v>225</v>
      </c>
      <c r="BM272" s="142" t="s">
        <v>548</v>
      </c>
    </row>
    <row r="273" spans="2:65" s="1" customFormat="1" ht="19.2">
      <c r="B273" s="30"/>
      <c r="D273" s="160" t="s">
        <v>235</v>
      </c>
      <c r="F273" s="167" t="s">
        <v>549</v>
      </c>
      <c r="I273" s="146"/>
      <c r="L273" s="30"/>
      <c r="M273" s="147"/>
      <c r="T273" s="51"/>
      <c r="AT273" s="15" t="s">
        <v>235</v>
      </c>
      <c r="AU273" s="15" t="s">
        <v>78</v>
      </c>
    </row>
    <row r="274" spans="2:65" s="1" customFormat="1" ht="24.15" customHeight="1">
      <c r="B274" s="30"/>
      <c r="C274" s="130" t="s">
        <v>550</v>
      </c>
      <c r="D274" s="130" t="s">
        <v>146</v>
      </c>
      <c r="E274" s="131" t="s">
        <v>551</v>
      </c>
      <c r="F274" s="132" t="s">
        <v>552</v>
      </c>
      <c r="G274" s="133" t="s">
        <v>288</v>
      </c>
      <c r="H274" s="134">
        <v>6.4000000000000001E-2</v>
      </c>
      <c r="I274" s="135"/>
      <c r="J274" s="136">
        <f>ROUND(I274*H274,2)</f>
        <v>0</v>
      </c>
      <c r="K274" s="137"/>
      <c r="L274" s="30"/>
      <c r="M274" s="138" t="s">
        <v>19</v>
      </c>
      <c r="N274" s="139" t="s">
        <v>40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225</v>
      </c>
      <c r="AT274" s="142" t="s">
        <v>146</v>
      </c>
      <c r="AU274" s="142" t="s">
        <v>78</v>
      </c>
      <c r="AY274" s="15" t="s">
        <v>144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5" t="s">
        <v>76</v>
      </c>
      <c r="BK274" s="143">
        <f>ROUND(I274*H274,2)</f>
        <v>0</v>
      </c>
      <c r="BL274" s="15" t="s">
        <v>225</v>
      </c>
      <c r="BM274" s="142" t="s">
        <v>553</v>
      </c>
    </row>
    <row r="275" spans="2:65" s="1" customFormat="1">
      <c r="B275" s="30"/>
      <c r="D275" s="144" t="s">
        <v>152</v>
      </c>
      <c r="F275" s="145" t="s">
        <v>554</v>
      </c>
      <c r="I275" s="146"/>
      <c r="L275" s="30"/>
      <c r="M275" s="175"/>
      <c r="N275" s="176"/>
      <c r="O275" s="176"/>
      <c r="P275" s="176"/>
      <c r="Q275" s="176"/>
      <c r="R275" s="176"/>
      <c r="S275" s="176"/>
      <c r="T275" s="177"/>
      <c r="AT275" s="15" t="s">
        <v>152</v>
      </c>
      <c r="AU275" s="15" t="s">
        <v>78</v>
      </c>
    </row>
    <row r="276" spans="2:65" s="1" customFormat="1" ht="6.9" customHeight="1">
      <c r="B276" s="39"/>
      <c r="C276" s="40"/>
      <c r="D276" s="40"/>
      <c r="E276" s="40"/>
      <c r="F276" s="40"/>
      <c r="G276" s="40"/>
      <c r="H276" s="40"/>
      <c r="I276" s="40"/>
      <c r="J276" s="40"/>
      <c r="K276" s="40"/>
      <c r="L276" s="30"/>
    </row>
  </sheetData>
  <sheetProtection algorithmName="SHA-512" hashValue="7sH/YGaQA7u7Uxd0XUGEj3688+Yij+tSeWZx0S10mJKZK0vNZ3XfKEWaYOHLrCijutXWpEm1taea03j4ziuBbA==" saltValue="0unM0lUueZk2Y+SOUrIf+bP4LeFpfhHEgqxEl2/J7k8xbhlczhi897QNBpt5gOY2j8jquWh4QKIWRpQTXSpdkw==" spinCount="100000" sheet="1" objects="1" scenarios="1" formatColumns="0" formatRows="0" autoFilter="0"/>
  <autoFilter ref="C97:K275" xr:uid="{00000000-0009-0000-0000-000001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100-000000000000}"/>
    <hyperlink ref="F105" r:id="rId2" xr:uid="{00000000-0004-0000-0100-000001000000}"/>
    <hyperlink ref="F109" r:id="rId3" xr:uid="{00000000-0004-0000-0100-000002000000}"/>
    <hyperlink ref="F111" r:id="rId4" xr:uid="{00000000-0004-0000-0100-000003000000}"/>
    <hyperlink ref="F113" r:id="rId5" xr:uid="{00000000-0004-0000-0100-000004000000}"/>
    <hyperlink ref="F115" r:id="rId6" xr:uid="{00000000-0004-0000-0100-000005000000}"/>
    <hyperlink ref="F118" r:id="rId7" xr:uid="{00000000-0004-0000-0100-000006000000}"/>
    <hyperlink ref="F123" r:id="rId8" xr:uid="{00000000-0004-0000-0100-000007000000}"/>
    <hyperlink ref="F127" r:id="rId9" xr:uid="{00000000-0004-0000-0100-000008000000}"/>
    <hyperlink ref="F129" r:id="rId10" xr:uid="{00000000-0004-0000-0100-000009000000}"/>
    <hyperlink ref="F131" r:id="rId11" xr:uid="{00000000-0004-0000-0100-00000A000000}"/>
    <hyperlink ref="F136" r:id="rId12" xr:uid="{00000000-0004-0000-0100-00000B000000}"/>
    <hyperlink ref="F140" r:id="rId13" xr:uid="{00000000-0004-0000-0100-00000C000000}"/>
    <hyperlink ref="F146" r:id="rId14" xr:uid="{00000000-0004-0000-0100-00000D000000}"/>
    <hyperlink ref="F150" r:id="rId15" xr:uid="{00000000-0004-0000-0100-00000E000000}"/>
    <hyperlink ref="F156" r:id="rId16" xr:uid="{00000000-0004-0000-0100-00000F000000}"/>
    <hyperlink ref="F158" r:id="rId17" xr:uid="{00000000-0004-0000-0100-000010000000}"/>
    <hyperlink ref="F160" r:id="rId18" xr:uid="{00000000-0004-0000-0100-000011000000}"/>
    <hyperlink ref="F162" r:id="rId19" xr:uid="{00000000-0004-0000-0100-000012000000}"/>
    <hyperlink ref="F164" r:id="rId20" xr:uid="{00000000-0004-0000-0100-000013000000}"/>
    <hyperlink ref="F166" r:id="rId21" xr:uid="{00000000-0004-0000-0100-000014000000}"/>
    <hyperlink ref="F169" r:id="rId22" xr:uid="{00000000-0004-0000-0100-000015000000}"/>
    <hyperlink ref="F172" r:id="rId23" xr:uid="{00000000-0004-0000-0100-000016000000}"/>
    <hyperlink ref="F174" r:id="rId24" xr:uid="{00000000-0004-0000-0100-000017000000}"/>
    <hyperlink ref="F176" r:id="rId25" xr:uid="{00000000-0004-0000-0100-000018000000}"/>
    <hyperlink ref="F179" r:id="rId26" xr:uid="{00000000-0004-0000-0100-000019000000}"/>
    <hyperlink ref="F182" r:id="rId27" xr:uid="{00000000-0004-0000-0100-00001A000000}"/>
    <hyperlink ref="F184" r:id="rId28" xr:uid="{00000000-0004-0000-0100-00001B000000}"/>
    <hyperlink ref="F187" r:id="rId29" xr:uid="{00000000-0004-0000-0100-00001C000000}"/>
    <hyperlink ref="F190" r:id="rId30" xr:uid="{00000000-0004-0000-0100-00001D000000}"/>
    <hyperlink ref="F193" r:id="rId31" xr:uid="{00000000-0004-0000-0100-00001E000000}"/>
    <hyperlink ref="F195" r:id="rId32" xr:uid="{00000000-0004-0000-0100-00001F000000}"/>
    <hyperlink ref="F197" r:id="rId33" xr:uid="{00000000-0004-0000-0100-000020000000}"/>
    <hyperlink ref="F199" r:id="rId34" xr:uid="{00000000-0004-0000-0100-000021000000}"/>
    <hyperlink ref="F201" r:id="rId35" xr:uid="{00000000-0004-0000-0100-000022000000}"/>
    <hyperlink ref="F203" r:id="rId36" xr:uid="{00000000-0004-0000-0100-000023000000}"/>
    <hyperlink ref="F206" r:id="rId37" xr:uid="{00000000-0004-0000-0100-000024000000}"/>
    <hyperlink ref="F209" r:id="rId38" xr:uid="{00000000-0004-0000-0100-000025000000}"/>
    <hyperlink ref="F211" r:id="rId39" xr:uid="{00000000-0004-0000-0100-000026000000}"/>
    <hyperlink ref="F216" r:id="rId40" xr:uid="{00000000-0004-0000-0100-000027000000}"/>
    <hyperlink ref="F218" r:id="rId41" xr:uid="{00000000-0004-0000-0100-000028000000}"/>
    <hyperlink ref="F221" r:id="rId42" xr:uid="{00000000-0004-0000-0100-000029000000}"/>
    <hyperlink ref="F230" r:id="rId43" xr:uid="{00000000-0004-0000-0100-00002A000000}"/>
    <hyperlink ref="F234" r:id="rId44" xr:uid="{00000000-0004-0000-0100-00002B000000}"/>
    <hyperlink ref="F236" r:id="rId45" xr:uid="{00000000-0004-0000-0100-00002C000000}"/>
    <hyperlink ref="F238" r:id="rId46" xr:uid="{00000000-0004-0000-0100-00002D000000}"/>
    <hyperlink ref="F243" r:id="rId47" xr:uid="{00000000-0004-0000-0100-00002E000000}"/>
    <hyperlink ref="F247" r:id="rId48" xr:uid="{00000000-0004-0000-0100-00002F000000}"/>
    <hyperlink ref="F250" r:id="rId49" xr:uid="{00000000-0004-0000-0100-000030000000}"/>
    <hyperlink ref="F253" r:id="rId50" xr:uid="{00000000-0004-0000-0100-000031000000}"/>
    <hyperlink ref="F266" r:id="rId51" xr:uid="{00000000-0004-0000-0100-000032000000}"/>
    <hyperlink ref="F269" r:id="rId52" xr:uid="{00000000-0004-0000-0100-000033000000}"/>
    <hyperlink ref="F275" r:id="rId53" xr:uid="{00000000-0004-0000-0100-000034000000}"/>
  </hyperlinks>
  <pageMargins left="0.39374999999999999" right="0.39374999999999999" top="0.39374999999999999" bottom="0.39374999999999999" header="0" footer="0"/>
  <pageSetup paperSize="9" scale="94" fitToHeight="100" orientation="landscape" blackAndWhite="1" r:id="rId54"/>
  <headerFooter>
    <oddFooter>&amp;CStrana &amp;P z &amp;N</oddFooter>
  </headerFooter>
  <drawing r:id="rId5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6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5" t="s">
        <v>86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107</v>
      </c>
      <c r="L4" s="18"/>
      <c r="M4" s="88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53" t="str">
        <f>'Rekapitulace stavby'!K6</f>
        <v>Úprava parku ve Vělopolí DPS</v>
      </c>
      <c r="F7" s="254"/>
      <c r="G7" s="254"/>
      <c r="H7" s="254"/>
      <c r="L7" s="18"/>
    </row>
    <row r="8" spans="2:46" ht="12" hidden="1" customHeight="1">
      <c r="B8" s="18"/>
      <c r="D8" s="25" t="s">
        <v>108</v>
      </c>
      <c r="L8" s="18"/>
    </row>
    <row r="9" spans="2:46" s="1" customFormat="1" ht="16.5" hidden="1" customHeight="1">
      <c r="B9" s="30"/>
      <c r="E9" s="253" t="s">
        <v>109</v>
      </c>
      <c r="F9" s="252"/>
      <c r="G9" s="252"/>
      <c r="H9" s="252"/>
      <c r="L9" s="30"/>
    </row>
    <row r="10" spans="2:46" s="1" customFormat="1" ht="12" hidden="1" customHeight="1">
      <c r="B10" s="30"/>
      <c r="D10" s="25" t="s">
        <v>110</v>
      </c>
      <c r="L10" s="30"/>
    </row>
    <row r="11" spans="2:46" s="1" customFormat="1" ht="16.5" hidden="1" customHeight="1">
      <c r="B11" s="30"/>
      <c r="E11" s="235" t="s">
        <v>555</v>
      </c>
      <c r="F11" s="252"/>
      <c r="G11" s="252"/>
      <c r="H11" s="252"/>
      <c r="L11" s="30"/>
    </row>
    <row r="12" spans="2:46" s="1" customFormat="1" hidden="1">
      <c r="B12" s="30"/>
      <c r="L12" s="30"/>
    </row>
    <row r="13" spans="2:46" s="1" customFormat="1" ht="12" hidden="1" customHeight="1">
      <c r="B13" s="30"/>
      <c r="D13" s="25" t="s">
        <v>18</v>
      </c>
      <c r="F13" s="23" t="s">
        <v>19</v>
      </c>
      <c r="I13" s="25" t="s">
        <v>20</v>
      </c>
      <c r="J13" s="23" t="s">
        <v>19</v>
      </c>
      <c r="L13" s="30"/>
    </row>
    <row r="14" spans="2:46" s="1" customFormat="1" ht="12" hidden="1" customHeight="1">
      <c r="B14" s="30"/>
      <c r="D14" s="25" t="s">
        <v>21</v>
      </c>
      <c r="F14" s="23" t="s">
        <v>22</v>
      </c>
      <c r="I14" s="25" t="s">
        <v>23</v>
      </c>
      <c r="J14" s="47" t="str">
        <f>'Rekapitulace stavby'!AN8</f>
        <v>14. 5. 2025</v>
      </c>
      <c r="L14" s="30"/>
    </row>
    <row r="15" spans="2:46" s="1" customFormat="1" ht="10.95" hidden="1" customHeight="1">
      <c r="B15" s="30"/>
      <c r="L15" s="30"/>
    </row>
    <row r="16" spans="2:46" s="1" customFormat="1" ht="12" hidden="1" customHeight="1">
      <c r="B16" s="30"/>
      <c r="D16" s="25" t="s">
        <v>25</v>
      </c>
      <c r="I16" s="25" t="s">
        <v>26</v>
      </c>
      <c r="J16" s="23" t="str">
        <f>IF('Rekapitulace stavby'!AN10="","",'Rekapitulace stavby'!AN10)</f>
        <v/>
      </c>
      <c r="L16" s="30"/>
    </row>
    <row r="17" spans="2:12" s="1" customFormat="1" ht="18" hidden="1" customHeight="1">
      <c r="B17" s="30"/>
      <c r="E17" s="23" t="str">
        <f>IF('Rekapitulace stavby'!E11="","",'Rekapitulace stavby'!E11)</f>
        <v xml:space="preserve"> </v>
      </c>
      <c r="I17" s="25" t="s">
        <v>27</v>
      </c>
      <c r="J17" s="23" t="str">
        <f>IF('Rekapitulace stavby'!AN11="","",'Rekapitulace stavby'!AN11)</f>
        <v/>
      </c>
      <c r="L17" s="30"/>
    </row>
    <row r="18" spans="2:12" s="1" customFormat="1" ht="6.9" hidden="1" customHeight="1">
      <c r="B18" s="30"/>
      <c r="L18" s="30"/>
    </row>
    <row r="19" spans="2:12" s="1" customFormat="1" ht="12" hidden="1" customHeight="1">
      <c r="B19" s="30"/>
      <c r="D19" s="25" t="s">
        <v>28</v>
      </c>
      <c r="I19" s="25" t="s">
        <v>26</v>
      </c>
      <c r="J19" s="26" t="str">
        <f>'Rekapitulace stavby'!AN13</f>
        <v>Vyplň údaj</v>
      </c>
      <c r="L19" s="30"/>
    </row>
    <row r="20" spans="2:12" s="1" customFormat="1" ht="18" hidden="1" customHeight="1">
      <c r="B20" s="30"/>
      <c r="E20" s="255" t="str">
        <f>'Rekapitulace stavby'!E14</f>
        <v>Vyplň údaj</v>
      </c>
      <c r="F20" s="241"/>
      <c r="G20" s="241"/>
      <c r="H20" s="241"/>
      <c r="I20" s="25" t="s">
        <v>27</v>
      </c>
      <c r="J20" s="26" t="str">
        <f>'Rekapitulace stavby'!AN14</f>
        <v>Vyplň údaj</v>
      </c>
      <c r="L20" s="30"/>
    </row>
    <row r="21" spans="2:12" s="1" customFormat="1" ht="6.9" hidden="1" customHeight="1">
      <c r="B21" s="30"/>
      <c r="L21" s="30"/>
    </row>
    <row r="22" spans="2:12" s="1" customFormat="1" ht="12" hidden="1" customHeight="1">
      <c r="B22" s="30"/>
      <c r="D22" s="25" t="s">
        <v>30</v>
      </c>
      <c r="I22" s="25" t="s">
        <v>26</v>
      </c>
      <c r="J22" s="23" t="str">
        <f>IF('Rekapitulace stavby'!AN16="","",'Rekapitulace stavby'!AN16)</f>
        <v/>
      </c>
      <c r="L22" s="30"/>
    </row>
    <row r="23" spans="2:12" s="1" customFormat="1" ht="18" hidden="1" customHeight="1">
      <c r="B23" s="30"/>
      <c r="E23" s="23" t="str">
        <f>IF('Rekapitulace stavby'!E17="","",'Rekapitulace stavby'!E17)</f>
        <v xml:space="preserve"> </v>
      </c>
      <c r="I23" s="25" t="s">
        <v>27</v>
      </c>
      <c r="J23" s="23" t="str">
        <f>IF('Rekapitulace stavby'!AN17="","",'Rekapitulace stavby'!AN17)</f>
        <v/>
      </c>
      <c r="L23" s="30"/>
    </row>
    <row r="24" spans="2:12" s="1" customFormat="1" ht="6.9" hidden="1" customHeight="1">
      <c r="B24" s="30"/>
      <c r="L24" s="30"/>
    </row>
    <row r="25" spans="2:12" s="1" customFormat="1" ht="12" hidden="1" customHeight="1">
      <c r="B25" s="30"/>
      <c r="D25" s="25" t="s">
        <v>32</v>
      </c>
      <c r="I25" s="25" t="s">
        <v>26</v>
      </c>
      <c r="J25" s="23" t="str">
        <f>IF('Rekapitulace stavby'!AN19="","",'Rekapitulace stavby'!AN19)</f>
        <v/>
      </c>
      <c r="L25" s="30"/>
    </row>
    <row r="26" spans="2:12" s="1" customFormat="1" ht="18" hidden="1" customHeight="1">
      <c r="B26" s="30"/>
      <c r="E26" s="23" t="str">
        <f>IF('Rekapitulace stavby'!E20="","",'Rekapitulace stavby'!E20)</f>
        <v xml:space="preserve"> </v>
      </c>
      <c r="I26" s="25" t="s">
        <v>27</v>
      </c>
      <c r="J26" s="23" t="str">
        <f>IF('Rekapitulace stavby'!AN20="","",'Rekapitulace stavby'!AN20)</f>
        <v/>
      </c>
      <c r="L26" s="30"/>
    </row>
    <row r="27" spans="2:12" s="1" customFormat="1" ht="6.9" hidden="1" customHeight="1">
      <c r="B27" s="30"/>
      <c r="L27" s="30"/>
    </row>
    <row r="28" spans="2:12" s="1" customFormat="1" ht="12" hidden="1" customHeight="1">
      <c r="B28" s="30"/>
      <c r="D28" s="25" t="s">
        <v>33</v>
      </c>
      <c r="L28" s="30"/>
    </row>
    <row r="29" spans="2:12" s="7" customFormat="1" ht="16.5" hidden="1" customHeight="1">
      <c r="B29" s="89"/>
      <c r="E29" s="245" t="s">
        <v>19</v>
      </c>
      <c r="F29" s="245"/>
      <c r="G29" s="245"/>
      <c r="H29" s="245"/>
      <c r="L29" s="89"/>
    </row>
    <row r="30" spans="2:12" s="1" customFormat="1" ht="6.9" hidden="1" customHeight="1">
      <c r="B30" s="30"/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25.35" hidden="1" customHeight="1">
      <c r="B32" s="30"/>
      <c r="D32" s="90" t="s">
        <v>35</v>
      </c>
      <c r="J32" s="61">
        <f>ROUND(J94, 2)</f>
        <v>0</v>
      </c>
      <c r="L32" s="30"/>
    </row>
    <row r="33" spans="2:12" s="1" customFormat="1" ht="6.9" hidden="1" customHeight="1">
      <c r="B33" s="30"/>
      <c r="D33" s="48"/>
      <c r="E33" s="48"/>
      <c r="F33" s="48"/>
      <c r="G33" s="48"/>
      <c r="H33" s="48"/>
      <c r="I33" s="48"/>
      <c r="J33" s="48"/>
      <c r="K33" s="48"/>
      <c r="L33" s="30"/>
    </row>
    <row r="34" spans="2:12" s="1" customFormat="1" ht="14.4" hidden="1" customHeight="1">
      <c r="B34" s="30"/>
      <c r="F34" s="33" t="s">
        <v>37</v>
      </c>
      <c r="I34" s="33" t="s">
        <v>36</v>
      </c>
      <c r="J34" s="33" t="s">
        <v>38</v>
      </c>
      <c r="L34" s="30"/>
    </row>
    <row r="35" spans="2:12" s="1" customFormat="1" ht="14.4" hidden="1" customHeight="1">
      <c r="B35" s="30"/>
      <c r="D35" s="50" t="s">
        <v>39</v>
      </c>
      <c r="E35" s="25" t="s">
        <v>40</v>
      </c>
      <c r="F35" s="81">
        <f>ROUND((SUM(BE94:BE145)),  2)</f>
        <v>0</v>
      </c>
      <c r="I35" s="91">
        <v>0.21</v>
      </c>
      <c r="J35" s="81">
        <f>ROUND(((SUM(BE94:BE145))*I35),  2)</f>
        <v>0</v>
      </c>
      <c r="L35" s="30"/>
    </row>
    <row r="36" spans="2:12" s="1" customFormat="1" ht="14.4" hidden="1" customHeight="1">
      <c r="B36" s="30"/>
      <c r="E36" s="25" t="s">
        <v>41</v>
      </c>
      <c r="F36" s="81">
        <f>ROUND((SUM(BF94:BF145)),  2)</f>
        <v>0</v>
      </c>
      <c r="I36" s="91">
        <v>0.15</v>
      </c>
      <c r="J36" s="81">
        <f>ROUND(((SUM(BF94:BF145))*I36),  2)</f>
        <v>0</v>
      </c>
      <c r="L36" s="30"/>
    </row>
    <row r="37" spans="2:12" s="1" customFormat="1" ht="14.4" hidden="1" customHeight="1">
      <c r="B37" s="30"/>
      <c r="E37" s="25" t="s">
        <v>42</v>
      </c>
      <c r="F37" s="81">
        <f>ROUND((SUM(BG94:BG145)),  2)</f>
        <v>0</v>
      </c>
      <c r="I37" s="91">
        <v>0.21</v>
      </c>
      <c r="J37" s="81">
        <f>0</f>
        <v>0</v>
      </c>
      <c r="L37" s="30"/>
    </row>
    <row r="38" spans="2:12" s="1" customFormat="1" ht="14.4" hidden="1" customHeight="1">
      <c r="B38" s="30"/>
      <c r="E38" s="25" t="s">
        <v>43</v>
      </c>
      <c r="F38" s="81">
        <f>ROUND((SUM(BH94:BH145)),  2)</f>
        <v>0</v>
      </c>
      <c r="I38" s="91">
        <v>0.15</v>
      </c>
      <c r="J38" s="81">
        <f>0</f>
        <v>0</v>
      </c>
      <c r="L38" s="30"/>
    </row>
    <row r="39" spans="2:12" s="1" customFormat="1" ht="14.4" hidden="1" customHeight="1">
      <c r="B39" s="30"/>
      <c r="E39" s="25" t="s">
        <v>44</v>
      </c>
      <c r="F39" s="81">
        <f>ROUND((SUM(BI94:BI145)),  2)</f>
        <v>0</v>
      </c>
      <c r="I39" s="91">
        <v>0</v>
      </c>
      <c r="J39" s="81">
        <f>0</f>
        <v>0</v>
      </c>
      <c r="L39" s="30"/>
    </row>
    <row r="40" spans="2:12" s="1" customFormat="1" ht="6.9" hidden="1" customHeight="1">
      <c r="B40" s="30"/>
      <c r="L40" s="30"/>
    </row>
    <row r="41" spans="2:12" s="1" customFormat="1" ht="25.35" hidden="1" customHeight="1">
      <c r="B41" s="30"/>
      <c r="C41" s="92"/>
      <c r="D41" s="93" t="s">
        <v>45</v>
      </c>
      <c r="E41" s="52"/>
      <c r="F41" s="52"/>
      <c r="G41" s="94" t="s">
        <v>46</v>
      </c>
      <c r="H41" s="95" t="s">
        <v>47</v>
      </c>
      <c r="I41" s="52"/>
      <c r="J41" s="96">
        <f>SUM(J32:J39)</f>
        <v>0</v>
      </c>
      <c r="K41" s="97"/>
      <c r="L41" s="30"/>
    </row>
    <row r="42" spans="2:12" s="1" customFormat="1" ht="14.4" hidden="1" customHeight="1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30"/>
    </row>
    <row r="43" spans="2:12" hidden="1"/>
    <row r="44" spans="2:12" hidden="1"/>
    <row r="45" spans="2:12" hidden="1"/>
    <row r="46" spans="2:12" s="1" customFormat="1" ht="6.9" customHeight="1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30"/>
    </row>
    <row r="47" spans="2:12" s="1" customFormat="1" ht="24.9" customHeight="1">
      <c r="B47" s="30"/>
      <c r="C47" s="19" t="s">
        <v>112</v>
      </c>
      <c r="L47" s="30"/>
    </row>
    <row r="48" spans="2:12" s="1" customFormat="1" ht="6.9" customHeight="1">
      <c r="B48" s="30"/>
      <c r="L48" s="30"/>
    </row>
    <row r="49" spans="2:47" s="1" customFormat="1" ht="12" customHeight="1">
      <c r="B49" s="30"/>
      <c r="C49" s="25" t="s">
        <v>16</v>
      </c>
      <c r="L49" s="30"/>
    </row>
    <row r="50" spans="2:47" s="1" customFormat="1" ht="16.5" customHeight="1">
      <c r="B50" s="30"/>
      <c r="E50" s="253" t="str">
        <f>E7</f>
        <v>Úprava parku ve Vělopolí DPS</v>
      </c>
      <c r="F50" s="254"/>
      <c r="G50" s="254"/>
      <c r="H50" s="254"/>
      <c r="L50" s="30"/>
    </row>
    <row r="51" spans="2:47" ht="12" customHeight="1">
      <c r="B51" s="18"/>
      <c r="C51" s="25" t="s">
        <v>108</v>
      </c>
      <c r="L51" s="18"/>
    </row>
    <row r="52" spans="2:47" s="1" customFormat="1" ht="16.5" customHeight="1">
      <c r="B52" s="30"/>
      <c r="E52" s="253" t="s">
        <v>109</v>
      </c>
      <c r="F52" s="252"/>
      <c r="G52" s="252"/>
      <c r="H52" s="252"/>
      <c r="L52" s="30"/>
    </row>
    <row r="53" spans="2:47" s="1" customFormat="1" ht="12" customHeight="1">
      <c r="B53" s="30"/>
      <c r="C53" s="25" t="s">
        <v>110</v>
      </c>
      <c r="L53" s="30"/>
    </row>
    <row r="54" spans="2:47" s="1" customFormat="1" ht="16.5" customHeight="1">
      <c r="B54" s="30"/>
      <c r="E54" s="235" t="str">
        <f>E11</f>
        <v>B - Molo</v>
      </c>
      <c r="F54" s="252"/>
      <c r="G54" s="252"/>
      <c r="H54" s="252"/>
      <c r="L54" s="30"/>
    </row>
    <row r="55" spans="2:47" s="1" customFormat="1" ht="6.9" customHeight="1">
      <c r="B55" s="30"/>
      <c r="L55" s="30"/>
    </row>
    <row r="56" spans="2:47" s="1" customFormat="1" ht="12" customHeight="1">
      <c r="B56" s="30"/>
      <c r="C56" s="25" t="s">
        <v>21</v>
      </c>
      <c r="F56" s="23" t="str">
        <f>F14</f>
        <v xml:space="preserve"> </v>
      </c>
      <c r="I56" s="25" t="s">
        <v>23</v>
      </c>
      <c r="J56" s="47" t="str">
        <f>IF(J14="","",J14)</f>
        <v>14. 5. 2025</v>
      </c>
      <c r="L56" s="30"/>
    </row>
    <row r="57" spans="2:47" s="1" customFormat="1" ht="6.9" customHeight="1">
      <c r="B57" s="30"/>
      <c r="L57" s="30"/>
    </row>
    <row r="58" spans="2:47" s="1" customFormat="1" ht="15.15" customHeight="1">
      <c r="B58" s="30"/>
      <c r="C58" s="25" t="s">
        <v>25</v>
      </c>
      <c r="F58" s="23" t="str">
        <f>E17</f>
        <v xml:space="preserve"> </v>
      </c>
      <c r="I58" s="25" t="s">
        <v>30</v>
      </c>
      <c r="J58" s="28" t="str">
        <f>E23</f>
        <v xml:space="preserve"> </v>
      </c>
      <c r="L58" s="30"/>
    </row>
    <row r="59" spans="2:47" s="1" customFormat="1" ht="15.15" customHeight="1">
      <c r="B59" s="30"/>
      <c r="C59" s="25" t="s">
        <v>28</v>
      </c>
      <c r="F59" s="23" t="str">
        <f>IF(E20="","",E20)</f>
        <v>Vyplň údaj</v>
      </c>
      <c r="I59" s="25" t="s">
        <v>32</v>
      </c>
      <c r="J59" s="28" t="str">
        <f>E26</f>
        <v xml:space="preserve"> </v>
      </c>
      <c r="L59" s="30"/>
    </row>
    <row r="60" spans="2:47" s="1" customFormat="1" ht="10.35" customHeight="1">
      <c r="B60" s="30"/>
      <c r="L60" s="30"/>
    </row>
    <row r="61" spans="2:47" s="1" customFormat="1" ht="29.25" customHeight="1">
      <c r="B61" s="30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30"/>
    </row>
    <row r="62" spans="2:47" s="1" customFormat="1" ht="10.35" customHeight="1">
      <c r="B62" s="30"/>
      <c r="L62" s="30"/>
    </row>
    <row r="63" spans="2:47" s="1" customFormat="1" ht="22.95" customHeight="1">
      <c r="B63" s="30"/>
      <c r="C63" s="100" t="s">
        <v>67</v>
      </c>
      <c r="J63" s="61">
        <f>J94</f>
        <v>0</v>
      </c>
      <c r="L63" s="30"/>
      <c r="AU63" s="15" t="s">
        <v>115</v>
      </c>
    </row>
    <row r="64" spans="2:47" s="8" customFormat="1" ht="24.9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J95</f>
        <v>0</v>
      </c>
      <c r="L64" s="101"/>
    </row>
    <row r="65" spans="2:12" s="9" customFormat="1" ht="19.95" customHeight="1">
      <c r="B65" s="105"/>
      <c r="D65" s="106" t="s">
        <v>118</v>
      </c>
      <c r="E65" s="107"/>
      <c r="F65" s="107"/>
      <c r="G65" s="107"/>
      <c r="H65" s="107"/>
      <c r="I65" s="107"/>
      <c r="J65" s="108">
        <f>J96</f>
        <v>0</v>
      </c>
      <c r="L65" s="105"/>
    </row>
    <row r="66" spans="2:12" s="9" customFormat="1" ht="19.95" customHeight="1">
      <c r="B66" s="105"/>
      <c r="D66" s="106" t="s">
        <v>121</v>
      </c>
      <c r="E66" s="107"/>
      <c r="F66" s="107"/>
      <c r="G66" s="107"/>
      <c r="H66" s="107"/>
      <c r="I66" s="107"/>
      <c r="J66" s="108">
        <f>J101</f>
        <v>0</v>
      </c>
      <c r="L66" s="105"/>
    </row>
    <row r="67" spans="2:12" s="9" customFormat="1" ht="19.95" customHeight="1">
      <c r="B67" s="105"/>
      <c r="D67" s="106" t="s">
        <v>122</v>
      </c>
      <c r="E67" s="107"/>
      <c r="F67" s="107"/>
      <c r="G67" s="107"/>
      <c r="H67" s="107"/>
      <c r="I67" s="107"/>
      <c r="J67" s="108">
        <f>J110</f>
        <v>0</v>
      </c>
      <c r="L67" s="105"/>
    </row>
    <row r="68" spans="2:12" s="8" customFormat="1" ht="24.9" customHeight="1">
      <c r="B68" s="101"/>
      <c r="D68" s="102" t="s">
        <v>123</v>
      </c>
      <c r="E68" s="103"/>
      <c r="F68" s="103"/>
      <c r="G68" s="103"/>
      <c r="H68" s="103"/>
      <c r="I68" s="103"/>
      <c r="J68" s="104">
        <f>J113</f>
        <v>0</v>
      </c>
      <c r="L68" s="101"/>
    </row>
    <row r="69" spans="2:12" s="9" customFormat="1" ht="19.95" customHeight="1">
      <c r="B69" s="105"/>
      <c r="D69" s="106" t="s">
        <v>556</v>
      </c>
      <c r="E69" s="107"/>
      <c r="F69" s="107"/>
      <c r="G69" s="107"/>
      <c r="H69" s="107"/>
      <c r="I69" s="107"/>
      <c r="J69" s="108">
        <f>J114</f>
        <v>0</v>
      </c>
      <c r="L69" s="105"/>
    </row>
    <row r="70" spans="2:12" s="9" customFormat="1" ht="19.95" customHeight="1">
      <c r="B70" s="105"/>
      <c r="D70" s="106" t="s">
        <v>126</v>
      </c>
      <c r="E70" s="107"/>
      <c r="F70" s="107"/>
      <c r="G70" s="107"/>
      <c r="H70" s="107"/>
      <c r="I70" s="107"/>
      <c r="J70" s="108">
        <f>J122</f>
        <v>0</v>
      </c>
      <c r="L70" s="105"/>
    </row>
    <row r="71" spans="2:12" s="9" customFormat="1" ht="19.95" customHeight="1">
      <c r="B71" s="105"/>
      <c r="D71" s="106" t="s">
        <v>127</v>
      </c>
      <c r="E71" s="107"/>
      <c r="F71" s="107"/>
      <c r="G71" s="107"/>
      <c r="H71" s="107"/>
      <c r="I71" s="107"/>
      <c r="J71" s="108">
        <f>J127</f>
        <v>0</v>
      </c>
      <c r="L71" s="105"/>
    </row>
    <row r="72" spans="2:12" s="9" customFormat="1" ht="19.95" customHeight="1">
      <c r="B72" s="105"/>
      <c r="D72" s="106" t="s">
        <v>557</v>
      </c>
      <c r="E72" s="107"/>
      <c r="F72" s="107"/>
      <c r="G72" s="107"/>
      <c r="H72" s="107"/>
      <c r="I72" s="107"/>
      <c r="J72" s="108">
        <f>J139</f>
        <v>0</v>
      </c>
      <c r="L72" s="105"/>
    </row>
    <row r="73" spans="2:12" s="1" customFormat="1" ht="21.75" customHeight="1">
      <c r="B73" s="30"/>
      <c r="L73" s="30"/>
    </row>
    <row r="74" spans="2:12" s="1" customFormat="1" ht="6.9" customHeight="1"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30"/>
    </row>
    <row r="78" spans="2:12" s="1" customFormat="1" ht="6.9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30"/>
    </row>
    <row r="79" spans="2:12" s="1" customFormat="1" ht="24.9" customHeight="1">
      <c r="B79" s="30"/>
      <c r="C79" s="19" t="s">
        <v>129</v>
      </c>
      <c r="L79" s="30"/>
    </row>
    <row r="80" spans="2:12" s="1" customFormat="1" ht="6.9" customHeight="1">
      <c r="B80" s="30"/>
      <c r="L80" s="30"/>
    </row>
    <row r="81" spans="2:63" s="1" customFormat="1" ht="12" customHeight="1">
      <c r="B81" s="30"/>
      <c r="C81" s="25" t="s">
        <v>16</v>
      </c>
      <c r="L81" s="30"/>
    </row>
    <row r="82" spans="2:63" s="1" customFormat="1" ht="16.5" customHeight="1">
      <c r="B82" s="30"/>
      <c r="E82" s="253" t="str">
        <f>E7</f>
        <v>Úprava parku ve Vělopolí DPS</v>
      </c>
      <c r="F82" s="254"/>
      <c r="G82" s="254"/>
      <c r="H82" s="254"/>
      <c r="L82" s="30"/>
    </row>
    <row r="83" spans="2:63" ht="12" customHeight="1">
      <c r="B83" s="18"/>
      <c r="C83" s="25" t="s">
        <v>108</v>
      </c>
      <c r="L83" s="18"/>
    </row>
    <row r="84" spans="2:63" s="1" customFormat="1" ht="16.5" customHeight="1">
      <c r="B84" s="30"/>
      <c r="E84" s="253" t="s">
        <v>109</v>
      </c>
      <c r="F84" s="252"/>
      <c r="G84" s="252"/>
      <c r="H84" s="252"/>
      <c r="L84" s="30"/>
    </row>
    <row r="85" spans="2:63" s="1" customFormat="1" ht="12" customHeight="1">
      <c r="B85" s="30"/>
      <c r="C85" s="25" t="s">
        <v>110</v>
      </c>
      <c r="L85" s="30"/>
    </row>
    <row r="86" spans="2:63" s="1" customFormat="1" ht="16.5" customHeight="1">
      <c r="B86" s="30"/>
      <c r="E86" s="235" t="str">
        <f>E11</f>
        <v>B - Molo</v>
      </c>
      <c r="F86" s="252"/>
      <c r="G86" s="252"/>
      <c r="H86" s="252"/>
      <c r="L86" s="30"/>
    </row>
    <row r="87" spans="2:63" s="1" customFormat="1" ht="6.9" customHeight="1">
      <c r="B87" s="30"/>
      <c r="L87" s="30"/>
    </row>
    <row r="88" spans="2:63" s="1" customFormat="1" ht="12" customHeight="1">
      <c r="B88" s="30"/>
      <c r="C88" s="25" t="s">
        <v>21</v>
      </c>
      <c r="F88" s="23" t="str">
        <f>F14</f>
        <v xml:space="preserve"> </v>
      </c>
      <c r="I88" s="25" t="s">
        <v>23</v>
      </c>
      <c r="J88" s="47" t="str">
        <f>IF(J14="","",J14)</f>
        <v>14. 5. 2025</v>
      </c>
      <c r="L88" s="30"/>
    </row>
    <row r="89" spans="2:63" s="1" customFormat="1" ht="6.9" customHeight="1">
      <c r="B89" s="30"/>
      <c r="L89" s="30"/>
    </row>
    <row r="90" spans="2:63" s="1" customFormat="1" ht="15.15" customHeight="1">
      <c r="B90" s="30"/>
      <c r="C90" s="25" t="s">
        <v>25</v>
      </c>
      <c r="F90" s="23" t="str">
        <f>E17</f>
        <v xml:space="preserve"> </v>
      </c>
      <c r="I90" s="25" t="s">
        <v>30</v>
      </c>
      <c r="J90" s="28" t="str">
        <f>E23</f>
        <v xml:space="preserve"> </v>
      </c>
      <c r="L90" s="30"/>
    </row>
    <row r="91" spans="2:63" s="1" customFormat="1" ht="15.15" customHeight="1">
      <c r="B91" s="30"/>
      <c r="C91" s="25" t="s">
        <v>28</v>
      </c>
      <c r="F91" s="23" t="str">
        <f>IF(E20="","",E20)</f>
        <v>Vyplň údaj</v>
      </c>
      <c r="I91" s="25" t="s">
        <v>32</v>
      </c>
      <c r="J91" s="28" t="str">
        <f>E26</f>
        <v xml:space="preserve"> </v>
      </c>
      <c r="L91" s="30"/>
    </row>
    <row r="92" spans="2:63" s="1" customFormat="1" ht="10.35" customHeight="1">
      <c r="B92" s="30"/>
      <c r="L92" s="30"/>
    </row>
    <row r="93" spans="2:63" s="10" customFormat="1" ht="29.25" customHeight="1">
      <c r="B93" s="109"/>
      <c r="C93" s="110" t="s">
        <v>130</v>
      </c>
      <c r="D93" s="111" t="s">
        <v>54</v>
      </c>
      <c r="E93" s="111" t="s">
        <v>50</v>
      </c>
      <c r="F93" s="111" t="s">
        <v>51</v>
      </c>
      <c r="G93" s="111" t="s">
        <v>131</v>
      </c>
      <c r="H93" s="111" t="s">
        <v>132</v>
      </c>
      <c r="I93" s="111" t="s">
        <v>133</v>
      </c>
      <c r="J93" s="112" t="s">
        <v>114</v>
      </c>
      <c r="K93" s="113" t="s">
        <v>134</v>
      </c>
      <c r="L93" s="109"/>
      <c r="M93" s="54" t="s">
        <v>19</v>
      </c>
      <c r="N93" s="55" t="s">
        <v>39</v>
      </c>
      <c r="O93" s="55" t="s">
        <v>135</v>
      </c>
      <c r="P93" s="55" t="s">
        <v>136</v>
      </c>
      <c r="Q93" s="55" t="s">
        <v>137</v>
      </c>
      <c r="R93" s="55" t="s">
        <v>138</v>
      </c>
      <c r="S93" s="55" t="s">
        <v>139</v>
      </c>
      <c r="T93" s="56" t="s">
        <v>140</v>
      </c>
    </row>
    <row r="94" spans="2:63" s="1" customFormat="1" ht="22.95" customHeight="1">
      <c r="B94" s="30"/>
      <c r="C94" s="59" t="s">
        <v>141</v>
      </c>
      <c r="J94" s="114">
        <f>BK94</f>
        <v>0</v>
      </c>
      <c r="L94" s="30"/>
      <c r="M94" s="57"/>
      <c r="N94" s="48"/>
      <c r="O94" s="48"/>
      <c r="P94" s="115">
        <f>P95+P113</f>
        <v>0</v>
      </c>
      <c r="Q94" s="48"/>
      <c r="R94" s="115">
        <f>R95+R113</f>
        <v>5.932893</v>
      </c>
      <c r="S94" s="48"/>
      <c r="T94" s="116">
        <f>T95+T113</f>
        <v>0</v>
      </c>
      <c r="AT94" s="15" t="s">
        <v>68</v>
      </c>
      <c r="AU94" s="15" t="s">
        <v>115</v>
      </c>
      <c r="BK94" s="117">
        <f>BK95+BK113</f>
        <v>0</v>
      </c>
    </row>
    <row r="95" spans="2:63" s="11" customFormat="1" ht="25.95" customHeight="1">
      <c r="B95" s="118"/>
      <c r="D95" s="119" t="s">
        <v>68</v>
      </c>
      <c r="E95" s="120" t="s">
        <v>142</v>
      </c>
      <c r="F95" s="120" t="s">
        <v>143</v>
      </c>
      <c r="I95" s="121"/>
      <c r="J95" s="122">
        <f>BK95</f>
        <v>0</v>
      </c>
      <c r="L95" s="118"/>
      <c r="M95" s="123"/>
      <c r="P95" s="124">
        <f>P96+P101+P110</f>
        <v>0</v>
      </c>
      <c r="R95" s="124">
        <f>R96+R101+R110</f>
        <v>2.6709999999999998</v>
      </c>
      <c r="T95" s="125">
        <f>T96+T101+T110</f>
        <v>0</v>
      </c>
      <c r="AR95" s="119" t="s">
        <v>76</v>
      </c>
      <c r="AT95" s="126" t="s">
        <v>68</v>
      </c>
      <c r="AU95" s="126" t="s">
        <v>69</v>
      </c>
      <c r="AY95" s="119" t="s">
        <v>144</v>
      </c>
      <c r="BK95" s="127">
        <f>BK96+BK101+BK110</f>
        <v>0</v>
      </c>
    </row>
    <row r="96" spans="2:63" s="11" customFormat="1" ht="22.95" customHeight="1">
      <c r="B96" s="118"/>
      <c r="D96" s="119" t="s">
        <v>68</v>
      </c>
      <c r="E96" s="128" t="s">
        <v>78</v>
      </c>
      <c r="F96" s="128" t="s">
        <v>190</v>
      </c>
      <c r="I96" s="121"/>
      <c r="J96" s="129">
        <f>BK96</f>
        <v>0</v>
      </c>
      <c r="L96" s="118"/>
      <c r="M96" s="123"/>
      <c r="P96" s="124">
        <f>SUM(P97:P100)</f>
        <v>0</v>
      </c>
      <c r="R96" s="124">
        <f>SUM(R97:R100)</f>
        <v>0</v>
      </c>
      <c r="T96" s="125">
        <f>SUM(T97:T100)</f>
        <v>0</v>
      </c>
      <c r="AR96" s="119" t="s">
        <v>76</v>
      </c>
      <c r="AT96" s="126" t="s">
        <v>68</v>
      </c>
      <c r="AU96" s="126" t="s">
        <v>76</v>
      </c>
      <c r="AY96" s="119" t="s">
        <v>144</v>
      </c>
      <c r="BK96" s="127">
        <f>SUM(BK97:BK100)</f>
        <v>0</v>
      </c>
    </row>
    <row r="97" spans="2:65" s="1" customFormat="1" ht="24.15" customHeight="1">
      <c r="B97" s="30"/>
      <c r="C97" s="130" t="s">
        <v>76</v>
      </c>
      <c r="D97" s="130" t="s">
        <v>146</v>
      </c>
      <c r="E97" s="131" t="s">
        <v>558</v>
      </c>
      <c r="F97" s="132" t="s">
        <v>559</v>
      </c>
      <c r="G97" s="133" t="s">
        <v>241</v>
      </c>
      <c r="H97" s="134">
        <v>60</v>
      </c>
      <c r="I97" s="135"/>
      <c r="J97" s="136">
        <f>ROUND(I97*H97,2)</f>
        <v>0</v>
      </c>
      <c r="K97" s="137"/>
      <c r="L97" s="30"/>
      <c r="M97" s="138" t="s">
        <v>19</v>
      </c>
      <c r="N97" s="139" t="s">
        <v>40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150</v>
      </c>
      <c r="AT97" s="142" t="s">
        <v>146</v>
      </c>
      <c r="AU97" s="142" t="s">
        <v>78</v>
      </c>
      <c r="AY97" s="15" t="s">
        <v>144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5" t="s">
        <v>76</v>
      </c>
      <c r="BK97" s="143">
        <f>ROUND(I97*H97,2)</f>
        <v>0</v>
      </c>
      <c r="BL97" s="15" t="s">
        <v>150</v>
      </c>
      <c r="BM97" s="142" t="s">
        <v>560</v>
      </c>
    </row>
    <row r="98" spans="2:65" s="1" customFormat="1">
      <c r="B98" s="30"/>
      <c r="D98" s="144" t="s">
        <v>152</v>
      </c>
      <c r="F98" s="145" t="s">
        <v>561</v>
      </c>
      <c r="I98" s="146"/>
      <c r="L98" s="30"/>
      <c r="M98" s="147"/>
      <c r="T98" s="51"/>
      <c r="AT98" s="15" t="s">
        <v>152</v>
      </c>
      <c r="AU98" s="15" t="s">
        <v>78</v>
      </c>
    </row>
    <row r="99" spans="2:65" s="12" customFormat="1">
      <c r="B99" s="159"/>
      <c r="D99" s="160" t="s">
        <v>169</v>
      </c>
      <c r="E99" s="166" t="s">
        <v>19</v>
      </c>
      <c r="F99" s="161" t="s">
        <v>562</v>
      </c>
      <c r="H99" s="162">
        <v>60</v>
      </c>
      <c r="I99" s="163"/>
      <c r="L99" s="159"/>
      <c r="M99" s="164"/>
      <c r="T99" s="165"/>
      <c r="AT99" s="166" t="s">
        <v>169</v>
      </c>
      <c r="AU99" s="166" t="s">
        <v>78</v>
      </c>
      <c r="AV99" s="12" t="s">
        <v>78</v>
      </c>
      <c r="AW99" s="12" t="s">
        <v>31</v>
      </c>
      <c r="AX99" s="12" t="s">
        <v>76</v>
      </c>
      <c r="AY99" s="166" t="s">
        <v>144</v>
      </c>
    </row>
    <row r="100" spans="2:65" s="1" customFormat="1" ht="16.5" customHeight="1">
      <c r="B100" s="30"/>
      <c r="C100" s="148" t="s">
        <v>78</v>
      </c>
      <c r="D100" s="148" t="s">
        <v>164</v>
      </c>
      <c r="E100" s="149" t="s">
        <v>563</v>
      </c>
      <c r="F100" s="150" t="s">
        <v>564</v>
      </c>
      <c r="G100" s="151" t="s">
        <v>149</v>
      </c>
      <c r="H100" s="152">
        <v>4.2</v>
      </c>
      <c r="I100" s="153"/>
      <c r="J100" s="154">
        <f>ROUND(I100*H100,2)</f>
        <v>0</v>
      </c>
      <c r="K100" s="155"/>
      <c r="L100" s="156"/>
      <c r="M100" s="157" t="s">
        <v>19</v>
      </c>
      <c r="N100" s="158" t="s">
        <v>40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167</v>
      </c>
      <c r="AT100" s="142" t="s">
        <v>164</v>
      </c>
      <c r="AU100" s="142" t="s">
        <v>78</v>
      </c>
      <c r="AY100" s="15" t="s">
        <v>144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5" t="s">
        <v>76</v>
      </c>
      <c r="BK100" s="143">
        <f>ROUND(I100*H100,2)</f>
        <v>0</v>
      </c>
      <c r="BL100" s="15" t="s">
        <v>150</v>
      </c>
      <c r="BM100" s="142" t="s">
        <v>565</v>
      </c>
    </row>
    <row r="101" spans="2:65" s="11" customFormat="1" ht="22.95" customHeight="1">
      <c r="B101" s="118"/>
      <c r="D101" s="119" t="s">
        <v>68</v>
      </c>
      <c r="E101" s="128" t="s">
        <v>191</v>
      </c>
      <c r="F101" s="128" t="s">
        <v>416</v>
      </c>
      <c r="I101" s="121"/>
      <c r="J101" s="129">
        <f>BK101</f>
        <v>0</v>
      </c>
      <c r="L101" s="118"/>
      <c r="M101" s="123"/>
      <c r="P101" s="124">
        <f>SUM(P102:P109)</f>
        <v>0</v>
      </c>
      <c r="R101" s="124">
        <f>SUM(R102:R109)</f>
        <v>2.6709999999999998</v>
      </c>
      <c r="T101" s="125">
        <f>SUM(T102:T109)</f>
        <v>0</v>
      </c>
      <c r="AR101" s="119" t="s">
        <v>76</v>
      </c>
      <c r="AT101" s="126" t="s">
        <v>68</v>
      </c>
      <c r="AU101" s="126" t="s">
        <v>76</v>
      </c>
      <c r="AY101" s="119" t="s">
        <v>144</v>
      </c>
      <c r="BK101" s="127">
        <f>SUM(BK102:BK109)</f>
        <v>0</v>
      </c>
    </row>
    <row r="102" spans="2:65" s="1" customFormat="1" ht="21.75" customHeight="1">
      <c r="B102" s="30"/>
      <c r="C102" s="130" t="s">
        <v>158</v>
      </c>
      <c r="D102" s="130" t="s">
        <v>146</v>
      </c>
      <c r="E102" s="131" t="s">
        <v>566</v>
      </c>
      <c r="F102" s="132" t="s">
        <v>567</v>
      </c>
      <c r="G102" s="133" t="s">
        <v>288</v>
      </c>
      <c r="H102" s="134">
        <v>2.6709999999999998</v>
      </c>
      <c r="I102" s="135"/>
      <c r="J102" s="136">
        <f>ROUND(I102*H102,2)</f>
        <v>0</v>
      </c>
      <c r="K102" s="137"/>
      <c r="L102" s="30"/>
      <c r="M102" s="138" t="s">
        <v>19</v>
      </c>
      <c r="N102" s="139" t="s">
        <v>40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150</v>
      </c>
      <c r="AT102" s="142" t="s">
        <v>146</v>
      </c>
      <c r="AU102" s="142" t="s">
        <v>78</v>
      </c>
      <c r="AY102" s="15" t="s">
        <v>144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5" t="s">
        <v>76</v>
      </c>
      <c r="BK102" s="143">
        <f>ROUND(I102*H102,2)</f>
        <v>0</v>
      </c>
      <c r="BL102" s="15" t="s">
        <v>150</v>
      </c>
      <c r="BM102" s="142" t="s">
        <v>568</v>
      </c>
    </row>
    <row r="103" spans="2:65" s="1" customFormat="1">
      <c r="B103" s="30"/>
      <c r="D103" s="144" t="s">
        <v>152</v>
      </c>
      <c r="F103" s="145" t="s">
        <v>569</v>
      </c>
      <c r="I103" s="146"/>
      <c r="L103" s="30"/>
      <c r="M103" s="147"/>
      <c r="T103" s="51"/>
      <c r="AT103" s="15" t="s">
        <v>152</v>
      </c>
      <c r="AU103" s="15" t="s">
        <v>78</v>
      </c>
    </row>
    <row r="104" spans="2:65" s="1" customFormat="1" ht="16.5" customHeight="1">
      <c r="B104" s="30"/>
      <c r="C104" s="148" t="s">
        <v>150</v>
      </c>
      <c r="D104" s="148" t="s">
        <v>164</v>
      </c>
      <c r="E104" s="149" t="s">
        <v>570</v>
      </c>
      <c r="F104" s="150" t="s">
        <v>571</v>
      </c>
      <c r="G104" s="151" t="s">
        <v>288</v>
      </c>
      <c r="H104" s="152">
        <v>0.9</v>
      </c>
      <c r="I104" s="153"/>
      <c r="J104" s="154">
        <f>ROUND(I104*H104,2)</f>
        <v>0</v>
      </c>
      <c r="K104" s="155"/>
      <c r="L104" s="156"/>
      <c r="M104" s="157" t="s">
        <v>19</v>
      </c>
      <c r="N104" s="158" t="s">
        <v>40</v>
      </c>
      <c r="P104" s="140">
        <f>O104*H104</f>
        <v>0</v>
      </c>
      <c r="Q104" s="140">
        <v>1</v>
      </c>
      <c r="R104" s="140">
        <f>Q104*H104</f>
        <v>0.9</v>
      </c>
      <c r="S104" s="140">
        <v>0</v>
      </c>
      <c r="T104" s="141">
        <f>S104*H104</f>
        <v>0</v>
      </c>
      <c r="AR104" s="142" t="s">
        <v>167</v>
      </c>
      <c r="AT104" s="142" t="s">
        <v>164</v>
      </c>
      <c r="AU104" s="142" t="s">
        <v>78</v>
      </c>
      <c r="AY104" s="15" t="s">
        <v>144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5" t="s">
        <v>76</v>
      </c>
      <c r="BK104" s="143">
        <f>ROUND(I104*H104,2)</f>
        <v>0</v>
      </c>
      <c r="BL104" s="15" t="s">
        <v>150</v>
      </c>
      <c r="BM104" s="142" t="s">
        <v>572</v>
      </c>
    </row>
    <row r="105" spans="2:65" s="1" customFormat="1" ht="16.5" customHeight="1">
      <c r="B105" s="30"/>
      <c r="C105" s="148" t="s">
        <v>171</v>
      </c>
      <c r="D105" s="148" t="s">
        <v>164</v>
      </c>
      <c r="E105" s="149" t="s">
        <v>573</v>
      </c>
      <c r="F105" s="150" t="s">
        <v>574</v>
      </c>
      <c r="G105" s="151" t="s">
        <v>288</v>
      </c>
      <c r="H105" s="152">
        <v>1.35</v>
      </c>
      <c r="I105" s="153"/>
      <c r="J105" s="154">
        <f>ROUND(I105*H105,2)</f>
        <v>0</v>
      </c>
      <c r="K105" s="155"/>
      <c r="L105" s="156"/>
      <c r="M105" s="157" t="s">
        <v>19</v>
      </c>
      <c r="N105" s="158" t="s">
        <v>40</v>
      </c>
      <c r="P105" s="140">
        <f>O105*H105</f>
        <v>0</v>
      </c>
      <c r="Q105" s="140">
        <v>1</v>
      </c>
      <c r="R105" s="140">
        <f>Q105*H105</f>
        <v>1.35</v>
      </c>
      <c r="S105" s="140">
        <v>0</v>
      </c>
      <c r="T105" s="141">
        <f>S105*H105</f>
        <v>0</v>
      </c>
      <c r="AR105" s="142" t="s">
        <v>167</v>
      </c>
      <c r="AT105" s="142" t="s">
        <v>164</v>
      </c>
      <c r="AU105" s="142" t="s">
        <v>78</v>
      </c>
      <c r="AY105" s="15" t="s">
        <v>144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5" t="s">
        <v>76</v>
      </c>
      <c r="BK105" s="143">
        <f>ROUND(I105*H105,2)</f>
        <v>0</v>
      </c>
      <c r="BL105" s="15" t="s">
        <v>150</v>
      </c>
      <c r="BM105" s="142" t="s">
        <v>575</v>
      </c>
    </row>
    <row r="106" spans="2:65" s="1" customFormat="1" ht="16.5" customHeight="1">
      <c r="B106" s="30"/>
      <c r="C106" s="148" t="s">
        <v>176</v>
      </c>
      <c r="D106" s="148" t="s">
        <v>164</v>
      </c>
      <c r="E106" s="149" t="s">
        <v>576</v>
      </c>
      <c r="F106" s="150" t="s">
        <v>577</v>
      </c>
      <c r="G106" s="151" t="s">
        <v>288</v>
      </c>
      <c r="H106" s="152">
        <v>0.01</v>
      </c>
      <c r="I106" s="153"/>
      <c r="J106" s="154">
        <f>ROUND(I106*H106,2)</f>
        <v>0</v>
      </c>
      <c r="K106" s="155"/>
      <c r="L106" s="156"/>
      <c r="M106" s="157" t="s">
        <v>19</v>
      </c>
      <c r="N106" s="158" t="s">
        <v>40</v>
      </c>
      <c r="P106" s="140">
        <f>O106*H106</f>
        <v>0</v>
      </c>
      <c r="Q106" s="140">
        <v>1</v>
      </c>
      <c r="R106" s="140">
        <f>Q106*H106</f>
        <v>0.01</v>
      </c>
      <c r="S106" s="140">
        <v>0</v>
      </c>
      <c r="T106" s="141">
        <f>S106*H106</f>
        <v>0</v>
      </c>
      <c r="AR106" s="142" t="s">
        <v>167</v>
      </c>
      <c r="AT106" s="142" t="s">
        <v>164</v>
      </c>
      <c r="AU106" s="142" t="s">
        <v>78</v>
      </c>
      <c r="AY106" s="15" t="s">
        <v>144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5" t="s">
        <v>76</v>
      </c>
      <c r="BK106" s="143">
        <f>ROUND(I106*H106,2)</f>
        <v>0</v>
      </c>
      <c r="BL106" s="15" t="s">
        <v>150</v>
      </c>
      <c r="BM106" s="142" t="s">
        <v>578</v>
      </c>
    </row>
    <row r="107" spans="2:65" s="1" customFormat="1" ht="16.5" customHeight="1">
      <c r="B107" s="30"/>
      <c r="C107" s="148" t="s">
        <v>181</v>
      </c>
      <c r="D107" s="148" t="s">
        <v>164</v>
      </c>
      <c r="E107" s="149" t="s">
        <v>579</v>
      </c>
      <c r="F107" s="150" t="s">
        <v>580</v>
      </c>
      <c r="G107" s="151" t="s">
        <v>288</v>
      </c>
      <c r="H107" s="152">
        <v>0.41099999999999998</v>
      </c>
      <c r="I107" s="153"/>
      <c r="J107" s="154">
        <f>ROUND(I107*H107,2)</f>
        <v>0</v>
      </c>
      <c r="K107" s="155"/>
      <c r="L107" s="156"/>
      <c r="M107" s="157" t="s">
        <v>19</v>
      </c>
      <c r="N107" s="158" t="s">
        <v>40</v>
      </c>
      <c r="P107" s="140">
        <f>O107*H107</f>
        <v>0</v>
      </c>
      <c r="Q107" s="140">
        <v>1</v>
      </c>
      <c r="R107" s="140">
        <f>Q107*H107</f>
        <v>0.41099999999999998</v>
      </c>
      <c r="S107" s="140">
        <v>0</v>
      </c>
      <c r="T107" s="141">
        <f>S107*H107</f>
        <v>0</v>
      </c>
      <c r="AR107" s="142" t="s">
        <v>167</v>
      </c>
      <c r="AT107" s="142" t="s">
        <v>164</v>
      </c>
      <c r="AU107" s="142" t="s">
        <v>78</v>
      </c>
      <c r="AY107" s="15" t="s">
        <v>144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5" t="s">
        <v>76</v>
      </c>
      <c r="BK107" s="143">
        <f>ROUND(I107*H107,2)</f>
        <v>0</v>
      </c>
      <c r="BL107" s="15" t="s">
        <v>150</v>
      </c>
      <c r="BM107" s="142" t="s">
        <v>581</v>
      </c>
    </row>
    <row r="108" spans="2:65" s="1" customFormat="1" ht="16.5" customHeight="1">
      <c r="B108" s="30"/>
      <c r="C108" s="130" t="s">
        <v>167</v>
      </c>
      <c r="D108" s="130" t="s">
        <v>146</v>
      </c>
      <c r="E108" s="131" t="s">
        <v>582</v>
      </c>
      <c r="F108" s="132" t="s">
        <v>583</v>
      </c>
      <c r="G108" s="133" t="s">
        <v>435</v>
      </c>
      <c r="H108" s="134">
        <v>1</v>
      </c>
      <c r="I108" s="135"/>
      <c r="J108" s="136">
        <f>ROUND(I108*H108,2)</f>
        <v>0</v>
      </c>
      <c r="K108" s="137"/>
      <c r="L108" s="30"/>
      <c r="M108" s="138" t="s">
        <v>19</v>
      </c>
      <c r="N108" s="139" t="s">
        <v>40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150</v>
      </c>
      <c r="AT108" s="142" t="s">
        <v>146</v>
      </c>
      <c r="AU108" s="142" t="s">
        <v>78</v>
      </c>
      <c r="AY108" s="15" t="s">
        <v>144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5" t="s">
        <v>76</v>
      </c>
      <c r="BK108" s="143">
        <f>ROUND(I108*H108,2)</f>
        <v>0</v>
      </c>
      <c r="BL108" s="15" t="s">
        <v>150</v>
      </c>
      <c r="BM108" s="142" t="s">
        <v>584</v>
      </c>
    </row>
    <row r="109" spans="2:65" s="1" customFormat="1" ht="28.8">
      <c r="B109" s="30"/>
      <c r="D109" s="160" t="s">
        <v>235</v>
      </c>
      <c r="F109" s="167" t="s">
        <v>585</v>
      </c>
      <c r="I109" s="146"/>
      <c r="L109" s="30"/>
      <c r="M109" s="147"/>
      <c r="T109" s="51"/>
      <c r="AT109" s="15" t="s">
        <v>235</v>
      </c>
      <c r="AU109" s="15" t="s">
        <v>78</v>
      </c>
    </row>
    <row r="110" spans="2:65" s="11" customFormat="1" ht="22.95" customHeight="1">
      <c r="B110" s="118"/>
      <c r="D110" s="119" t="s">
        <v>68</v>
      </c>
      <c r="E110" s="128" t="s">
        <v>438</v>
      </c>
      <c r="F110" s="128" t="s">
        <v>439</v>
      </c>
      <c r="I110" s="121"/>
      <c r="J110" s="129">
        <f>BK110</f>
        <v>0</v>
      </c>
      <c r="L110" s="118"/>
      <c r="M110" s="123"/>
      <c r="P110" s="124">
        <f>SUM(P111:P112)</f>
        <v>0</v>
      </c>
      <c r="R110" s="124">
        <f>SUM(R111:R112)</f>
        <v>0</v>
      </c>
      <c r="T110" s="125">
        <f>SUM(T111:T112)</f>
        <v>0</v>
      </c>
      <c r="AR110" s="119" t="s">
        <v>76</v>
      </c>
      <c r="AT110" s="126" t="s">
        <v>68</v>
      </c>
      <c r="AU110" s="126" t="s">
        <v>76</v>
      </c>
      <c r="AY110" s="119" t="s">
        <v>144</v>
      </c>
      <c r="BK110" s="127">
        <f>SUM(BK111:BK112)</f>
        <v>0</v>
      </c>
    </row>
    <row r="111" spans="2:65" s="1" customFormat="1" ht="33" customHeight="1">
      <c r="B111" s="30"/>
      <c r="C111" s="130" t="s">
        <v>191</v>
      </c>
      <c r="D111" s="130" t="s">
        <v>146</v>
      </c>
      <c r="E111" s="131" t="s">
        <v>586</v>
      </c>
      <c r="F111" s="132" t="s">
        <v>587</v>
      </c>
      <c r="G111" s="133" t="s">
        <v>288</v>
      </c>
      <c r="H111" s="134">
        <v>2.6709999999999998</v>
      </c>
      <c r="I111" s="135"/>
      <c r="J111" s="136">
        <f>ROUND(I111*H111,2)</f>
        <v>0</v>
      </c>
      <c r="K111" s="137"/>
      <c r="L111" s="30"/>
      <c r="M111" s="138" t="s">
        <v>19</v>
      </c>
      <c r="N111" s="139" t="s">
        <v>40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150</v>
      </c>
      <c r="AT111" s="142" t="s">
        <v>146</v>
      </c>
      <c r="AU111" s="142" t="s">
        <v>78</v>
      </c>
      <c r="AY111" s="15" t="s">
        <v>144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5" t="s">
        <v>76</v>
      </c>
      <c r="BK111" s="143">
        <f>ROUND(I111*H111,2)</f>
        <v>0</v>
      </c>
      <c r="BL111" s="15" t="s">
        <v>150</v>
      </c>
      <c r="BM111" s="142" t="s">
        <v>588</v>
      </c>
    </row>
    <row r="112" spans="2:65" s="1" customFormat="1">
      <c r="B112" s="30"/>
      <c r="D112" s="144" t="s">
        <v>152</v>
      </c>
      <c r="F112" s="145" t="s">
        <v>589</v>
      </c>
      <c r="I112" s="146"/>
      <c r="L112" s="30"/>
      <c r="M112" s="147"/>
      <c r="T112" s="51"/>
      <c r="AT112" s="15" t="s">
        <v>152</v>
      </c>
      <c r="AU112" s="15" t="s">
        <v>78</v>
      </c>
    </row>
    <row r="113" spans="2:65" s="11" customFormat="1" ht="25.95" customHeight="1">
      <c r="B113" s="118"/>
      <c r="D113" s="119" t="s">
        <v>68</v>
      </c>
      <c r="E113" s="120" t="s">
        <v>445</v>
      </c>
      <c r="F113" s="120" t="s">
        <v>446</v>
      </c>
      <c r="I113" s="121"/>
      <c r="J113" s="122">
        <f>BK113</f>
        <v>0</v>
      </c>
      <c r="L113" s="118"/>
      <c r="M113" s="123"/>
      <c r="P113" s="124">
        <f>P114+P122+P127+P139</f>
        <v>0</v>
      </c>
      <c r="R113" s="124">
        <f>R114+R122+R127+R139</f>
        <v>3.2618929999999997</v>
      </c>
      <c r="T113" s="125">
        <f>T114+T122+T127+T139</f>
        <v>0</v>
      </c>
      <c r="AR113" s="119" t="s">
        <v>78</v>
      </c>
      <c r="AT113" s="126" t="s">
        <v>68</v>
      </c>
      <c r="AU113" s="126" t="s">
        <v>69</v>
      </c>
      <c r="AY113" s="119" t="s">
        <v>144</v>
      </c>
      <c r="BK113" s="127">
        <f>BK114+BK122+BK127+BK139</f>
        <v>0</v>
      </c>
    </row>
    <row r="114" spans="2:65" s="11" customFormat="1" ht="22.95" customHeight="1">
      <c r="B114" s="118"/>
      <c r="D114" s="119" t="s">
        <v>68</v>
      </c>
      <c r="E114" s="128" t="s">
        <v>590</v>
      </c>
      <c r="F114" s="128" t="s">
        <v>591</v>
      </c>
      <c r="I114" s="121"/>
      <c r="J114" s="129">
        <f>BK114</f>
        <v>0</v>
      </c>
      <c r="L114" s="118"/>
      <c r="M114" s="123"/>
      <c r="P114" s="124">
        <f>SUM(P115:P121)</f>
        <v>0</v>
      </c>
      <c r="R114" s="124">
        <f>SUM(R115:R121)</f>
        <v>2.2475099999999997</v>
      </c>
      <c r="T114" s="125">
        <f>SUM(T115:T121)</f>
        <v>0</v>
      </c>
      <c r="AR114" s="119" t="s">
        <v>78</v>
      </c>
      <c r="AT114" s="126" t="s">
        <v>68</v>
      </c>
      <c r="AU114" s="126" t="s">
        <v>76</v>
      </c>
      <c r="AY114" s="119" t="s">
        <v>144</v>
      </c>
      <c r="BK114" s="127">
        <f>SUM(BK115:BK121)</f>
        <v>0</v>
      </c>
    </row>
    <row r="115" spans="2:65" s="1" customFormat="1" ht="24.15" customHeight="1">
      <c r="B115" s="30"/>
      <c r="C115" s="130" t="s">
        <v>197</v>
      </c>
      <c r="D115" s="130" t="s">
        <v>146</v>
      </c>
      <c r="E115" s="131" t="s">
        <v>592</v>
      </c>
      <c r="F115" s="132" t="s">
        <v>593</v>
      </c>
      <c r="G115" s="133" t="s">
        <v>161</v>
      </c>
      <c r="H115" s="134">
        <v>57</v>
      </c>
      <c r="I115" s="135"/>
      <c r="J115" s="136">
        <f>ROUND(I115*H115,2)</f>
        <v>0</v>
      </c>
      <c r="K115" s="137"/>
      <c r="L115" s="30"/>
      <c r="M115" s="138" t="s">
        <v>19</v>
      </c>
      <c r="N115" s="139" t="s">
        <v>40</v>
      </c>
      <c r="P115" s="140">
        <f>O115*H115</f>
        <v>0</v>
      </c>
      <c r="Q115" s="140">
        <v>4.2999999999999999E-4</v>
      </c>
      <c r="R115" s="140">
        <f>Q115*H115</f>
        <v>2.4510000000000001E-2</v>
      </c>
      <c r="S115" s="140">
        <v>0</v>
      </c>
      <c r="T115" s="141">
        <f>S115*H115</f>
        <v>0</v>
      </c>
      <c r="AR115" s="142" t="s">
        <v>225</v>
      </c>
      <c r="AT115" s="142" t="s">
        <v>146</v>
      </c>
      <c r="AU115" s="142" t="s">
        <v>78</v>
      </c>
      <c r="AY115" s="15" t="s">
        <v>144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5" t="s">
        <v>76</v>
      </c>
      <c r="BK115" s="143">
        <f>ROUND(I115*H115,2)</f>
        <v>0</v>
      </c>
      <c r="BL115" s="15" t="s">
        <v>225</v>
      </c>
      <c r="BM115" s="142" t="s">
        <v>594</v>
      </c>
    </row>
    <row r="116" spans="2:65" s="1" customFormat="1">
      <c r="B116" s="30"/>
      <c r="D116" s="144" t="s">
        <v>152</v>
      </c>
      <c r="F116" s="145" t="s">
        <v>595</v>
      </c>
      <c r="I116" s="146"/>
      <c r="L116" s="30"/>
      <c r="M116" s="147"/>
      <c r="T116" s="51"/>
      <c r="AT116" s="15" t="s">
        <v>152</v>
      </c>
      <c r="AU116" s="15" t="s">
        <v>78</v>
      </c>
    </row>
    <row r="117" spans="2:65" s="1" customFormat="1" ht="16.5" customHeight="1">
      <c r="B117" s="30"/>
      <c r="C117" s="148" t="s">
        <v>202</v>
      </c>
      <c r="D117" s="148" t="s">
        <v>164</v>
      </c>
      <c r="E117" s="149" t="s">
        <v>596</v>
      </c>
      <c r="F117" s="150" t="s">
        <v>597</v>
      </c>
      <c r="G117" s="151" t="s">
        <v>149</v>
      </c>
      <c r="H117" s="152">
        <v>2.964</v>
      </c>
      <c r="I117" s="153"/>
      <c r="J117" s="154">
        <f>ROUND(I117*H117,2)</f>
        <v>0</v>
      </c>
      <c r="K117" s="155"/>
      <c r="L117" s="156"/>
      <c r="M117" s="157" t="s">
        <v>19</v>
      </c>
      <c r="N117" s="158" t="s">
        <v>40</v>
      </c>
      <c r="P117" s="140">
        <f>O117*H117</f>
        <v>0</v>
      </c>
      <c r="Q117" s="140">
        <v>0.75</v>
      </c>
      <c r="R117" s="140">
        <f>Q117*H117</f>
        <v>2.2229999999999999</v>
      </c>
      <c r="S117" s="140">
        <v>0</v>
      </c>
      <c r="T117" s="141">
        <f>S117*H117</f>
        <v>0</v>
      </c>
      <c r="AR117" s="142" t="s">
        <v>196</v>
      </c>
      <c r="AT117" s="142" t="s">
        <v>164</v>
      </c>
      <c r="AU117" s="142" t="s">
        <v>78</v>
      </c>
      <c r="AY117" s="15" t="s">
        <v>144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5" t="s">
        <v>76</v>
      </c>
      <c r="BK117" s="143">
        <f>ROUND(I117*H117,2)</f>
        <v>0</v>
      </c>
      <c r="BL117" s="15" t="s">
        <v>225</v>
      </c>
      <c r="BM117" s="142" t="s">
        <v>598</v>
      </c>
    </row>
    <row r="118" spans="2:65" s="12" customFormat="1">
      <c r="B118" s="159"/>
      <c r="D118" s="160" t="s">
        <v>169</v>
      </c>
      <c r="E118" s="166" t="s">
        <v>19</v>
      </c>
      <c r="F118" s="161" t="s">
        <v>599</v>
      </c>
      <c r="H118" s="162">
        <v>2.2799999999999998</v>
      </c>
      <c r="I118" s="163"/>
      <c r="L118" s="159"/>
      <c r="M118" s="164"/>
      <c r="T118" s="165"/>
      <c r="AT118" s="166" t="s">
        <v>169</v>
      </c>
      <c r="AU118" s="166" t="s">
        <v>78</v>
      </c>
      <c r="AV118" s="12" t="s">
        <v>78</v>
      </c>
      <c r="AW118" s="12" t="s">
        <v>31</v>
      </c>
      <c r="AX118" s="12" t="s">
        <v>76</v>
      </c>
      <c r="AY118" s="166" t="s">
        <v>144</v>
      </c>
    </row>
    <row r="119" spans="2:65" s="12" customFormat="1">
      <c r="B119" s="159"/>
      <c r="D119" s="160" t="s">
        <v>169</v>
      </c>
      <c r="F119" s="161" t="s">
        <v>600</v>
      </c>
      <c r="H119" s="162">
        <v>2.964</v>
      </c>
      <c r="I119" s="163"/>
      <c r="L119" s="159"/>
      <c r="M119" s="164"/>
      <c r="T119" s="165"/>
      <c r="AT119" s="166" t="s">
        <v>169</v>
      </c>
      <c r="AU119" s="166" t="s">
        <v>78</v>
      </c>
      <c r="AV119" s="12" t="s">
        <v>78</v>
      </c>
      <c r="AW119" s="12" t="s">
        <v>4</v>
      </c>
      <c r="AX119" s="12" t="s">
        <v>76</v>
      </c>
      <c r="AY119" s="166" t="s">
        <v>144</v>
      </c>
    </row>
    <row r="120" spans="2:65" s="1" customFormat="1" ht="24.15" customHeight="1">
      <c r="B120" s="30"/>
      <c r="C120" s="130" t="s">
        <v>207</v>
      </c>
      <c r="D120" s="130" t="s">
        <v>146</v>
      </c>
      <c r="E120" s="131" t="s">
        <v>601</v>
      </c>
      <c r="F120" s="132" t="s">
        <v>602</v>
      </c>
      <c r="G120" s="133" t="s">
        <v>288</v>
      </c>
      <c r="H120" s="134">
        <v>2.2480000000000002</v>
      </c>
      <c r="I120" s="135"/>
      <c r="J120" s="136">
        <f>ROUND(I120*H120,2)</f>
        <v>0</v>
      </c>
      <c r="K120" s="137"/>
      <c r="L120" s="30"/>
      <c r="M120" s="138" t="s">
        <v>19</v>
      </c>
      <c r="N120" s="139" t="s">
        <v>40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AR120" s="142" t="s">
        <v>225</v>
      </c>
      <c r="AT120" s="142" t="s">
        <v>146</v>
      </c>
      <c r="AU120" s="142" t="s">
        <v>78</v>
      </c>
      <c r="AY120" s="15" t="s">
        <v>144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5" t="s">
        <v>76</v>
      </c>
      <c r="BK120" s="143">
        <f>ROUND(I120*H120,2)</f>
        <v>0</v>
      </c>
      <c r="BL120" s="15" t="s">
        <v>225</v>
      </c>
      <c r="BM120" s="142" t="s">
        <v>603</v>
      </c>
    </row>
    <row r="121" spans="2:65" s="1" customFormat="1">
      <c r="B121" s="30"/>
      <c r="D121" s="144" t="s">
        <v>152</v>
      </c>
      <c r="F121" s="145" t="s">
        <v>604</v>
      </c>
      <c r="I121" s="146"/>
      <c r="L121" s="30"/>
      <c r="M121" s="147"/>
      <c r="T121" s="51"/>
      <c r="AT121" s="15" t="s">
        <v>152</v>
      </c>
      <c r="AU121" s="15" t="s">
        <v>78</v>
      </c>
    </row>
    <row r="122" spans="2:65" s="11" customFormat="1" ht="22.95" customHeight="1">
      <c r="B122" s="118"/>
      <c r="D122" s="119" t="s">
        <v>68</v>
      </c>
      <c r="E122" s="128" t="s">
        <v>499</v>
      </c>
      <c r="F122" s="128" t="s">
        <v>500</v>
      </c>
      <c r="I122" s="121"/>
      <c r="J122" s="129">
        <f>BK122</f>
        <v>0</v>
      </c>
      <c r="L122" s="118"/>
      <c r="M122" s="123"/>
      <c r="P122" s="124">
        <f>SUM(P123:P126)</f>
        <v>0</v>
      </c>
      <c r="R122" s="124">
        <f>SUM(R123:R126)</f>
        <v>0.84866300000000006</v>
      </c>
      <c r="T122" s="125">
        <f>SUM(T123:T126)</f>
        <v>0</v>
      </c>
      <c r="AR122" s="119" t="s">
        <v>78</v>
      </c>
      <c r="AT122" s="126" t="s">
        <v>68</v>
      </c>
      <c r="AU122" s="126" t="s">
        <v>76</v>
      </c>
      <c r="AY122" s="119" t="s">
        <v>144</v>
      </c>
      <c r="BK122" s="127">
        <f>SUM(BK123:BK126)</f>
        <v>0</v>
      </c>
    </row>
    <row r="123" spans="2:65" s="1" customFormat="1" ht="16.5" customHeight="1">
      <c r="B123" s="30"/>
      <c r="C123" s="130" t="s">
        <v>210</v>
      </c>
      <c r="D123" s="130" t="s">
        <v>146</v>
      </c>
      <c r="E123" s="131" t="s">
        <v>605</v>
      </c>
      <c r="F123" s="132" t="s">
        <v>606</v>
      </c>
      <c r="G123" s="133" t="s">
        <v>504</v>
      </c>
      <c r="H123" s="134">
        <v>479.279</v>
      </c>
      <c r="I123" s="135"/>
      <c r="J123" s="136">
        <f>ROUND(I123*H123,2)</f>
        <v>0</v>
      </c>
      <c r="K123" s="137"/>
      <c r="L123" s="30"/>
      <c r="M123" s="138" t="s">
        <v>19</v>
      </c>
      <c r="N123" s="139" t="s">
        <v>40</v>
      </c>
      <c r="P123" s="140">
        <f>O123*H123</f>
        <v>0</v>
      </c>
      <c r="Q123" s="140">
        <v>1E-3</v>
      </c>
      <c r="R123" s="140">
        <f>Q123*H123</f>
        <v>0.47927900000000001</v>
      </c>
      <c r="S123" s="140">
        <v>0</v>
      </c>
      <c r="T123" s="141">
        <f>S123*H123</f>
        <v>0</v>
      </c>
      <c r="AR123" s="142" t="s">
        <v>225</v>
      </c>
      <c r="AT123" s="142" t="s">
        <v>146</v>
      </c>
      <c r="AU123" s="142" t="s">
        <v>78</v>
      </c>
      <c r="AY123" s="15" t="s">
        <v>144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76</v>
      </c>
      <c r="BK123" s="143">
        <f>ROUND(I123*H123,2)</f>
        <v>0</v>
      </c>
      <c r="BL123" s="15" t="s">
        <v>225</v>
      </c>
      <c r="BM123" s="142" t="s">
        <v>607</v>
      </c>
    </row>
    <row r="124" spans="2:65" s="1" customFormat="1" ht="16.5" customHeight="1">
      <c r="B124" s="30"/>
      <c r="C124" s="130" t="s">
        <v>215</v>
      </c>
      <c r="D124" s="130" t="s">
        <v>146</v>
      </c>
      <c r="E124" s="131" t="s">
        <v>608</v>
      </c>
      <c r="F124" s="132" t="s">
        <v>609</v>
      </c>
      <c r="G124" s="133" t="s">
        <v>504</v>
      </c>
      <c r="H124" s="134">
        <v>369.38400000000001</v>
      </c>
      <c r="I124" s="135"/>
      <c r="J124" s="136">
        <f>ROUND(I124*H124,2)</f>
        <v>0</v>
      </c>
      <c r="K124" s="137"/>
      <c r="L124" s="30"/>
      <c r="M124" s="138" t="s">
        <v>19</v>
      </c>
      <c r="N124" s="139" t="s">
        <v>40</v>
      </c>
      <c r="P124" s="140">
        <f>O124*H124</f>
        <v>0</v>
      </c>
      <c r="Q124" s="140">
        <v>1E-3</v>
      </c>
      <c r="R124" s="140">
        <f>Q124*H124</f>
        <v>0.36938400000000005</v>
      </c>
      <c r="S124" s="140">
        <v>0</v>
      </c>
      <c r="T124" s="141">
        <f>S124*H124</f>
        <v>0</v>
      </c>
      <c r="AR124" s="142" t="s">
        <v>225</v>
      </c>
      <c r="AT124" s="142" t="s">
        <v>146</v>
      </c>
      <c r="AU124" s="142" t="s">
        <v>78</v>
      </c>
      <c r="AY124" s="15" t="s">
        <v>144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5" t="s">
        <v>76</v>
      </c>
      <c r="BK124" s="143">
        <f>ROUND(I124*H124,2)</f>
        <v>0</v>
      </c>
      <c r="BL124" s="15" t="s">
        <v>225</v>
      </c>
      <c r="BM124" s="142" t="s">
        <v>610</v>
      </c>
    </row>
    <row r="125" spans="2:65" s="1" customFormat="1" ht="24.15" customHeight="1">
      <c r="B125" s="30"/>
      <c r="C125" s="130" t="s">
        <v>8</v>
      </c>
      <c r="D125" s="130" t="s">
        <v>146</v>
      </c>
      <c r="E125" s="131" t="s">
        <v>528</v>
      </c>
      <c r="F125" s="132" t="s">
        <v>529</v>
      </c>
      <c r="G125" s="133" t="s">
        <v>288</v>
      </c>
      <c r="H125" s="134">
        <v>0.84899999999999998</v>
      </c>
      <c r="I125" s="135"/>
      <c r="J125" s="136">
        <f>ROUND(I125*H125,2)</f>
        <v>0</v>
      </c>
      <c r="K125" s="137"/>
      <c r="L125" s="30"/>
      <c r="M125" s="138" t="s">
        <v>19</v>
      </c>
      <c r="N125" s="139" t="s">
        <v>40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225</v>
      </c>
      <c r="AT125" s="142" t="s">
        <v>146</v>
      </c>
      <c r="AU125" s="142" t="s">
        <v>78</v>
      </c>
      <c r="AY125" s="15" t="s">
        <v>144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5" t="s">
        <v>76</v>
      </c>
      <c r="BK125" s="143">
        <f>ROUND(I125*H125,2)</f>
        <v>0</v>
      </c>
      <c r="BL125" s="15" t="s">
        <v>225</v>
      </c>
      <c r="BM125" s="142" t="s">
        <v>611</v>
      </c>
    </row>
    <row r="126" spans="2:65" s="1" customFormat="1">
      <c r="B126" s="30"/>
      <c r="D126" s="144" t="s">
        <v>152</v>
      </c>
      <c r="F126" s="145" t="s">
        <v>531</v>
      </c>
      <c r="I126" s="146"/>
      <c r="L126" s="30"/>
      <c r="M126" s="147"/>
      <c r="T126" s="51"/>
      <c r="AT126" s="15" t="s">
        <v>152</v>
      </c>
      <c r="AU126" s="15" t="s">
        <v>78</v>
      </c>
    </row>
    <row r="127" spans="2:65" s="11" customFormat="1" ht="22.95" customHeight="1">
      <c r="B127" s="118"/>
      <c r="D127" s="119" t="s">
        <v>68</v>
      </c>
      <c r="E127" s="128" t="s">
        <v>532</v>
      </c>
      <c r="F127" s="128" t="s">
        <v>533</v>
      </c>
      <c r="I127" s="121"/>
      <c r="J127" s="129">
        <f>BK127</f>
        <v>0</v>
      </c>
      <c r="L127" s="118"/>
      <c r="M127" s="123"/>
      <c r="P127" s="124">
        <f>SUM(P128:P138)</f>
        <v>0</v>
      </c>
      <c r="R127" s="124">
        <f>SUM(R128:R138)</f>
        <v>4.3319999999999997E-2</v>
      </c>
      <c r="T127" s="125">
        <f>SUM(T128:T138)</f>
        <v>0</v>
      </c>
      <c r="AR127" s="119" t="s">
        <v>78</v>
      </c>
      <c r="AT127" s="126" t="s">
        <v>68</v>
      </c>
      <c r="AU127" s="126" t="s">
        <v>76</v>
      </c>
      <c r="AY127" s="119" t="s">
        <v>144</v>
      </c>
      <c r="BK127" s="127">
        <f>SUM(BK128:BK138)</f>
        <v>0</v>
      </c>
    </row>
    <row r="128" spans="2:65" s="1" customFormat="1" ht="16.5" customHeight="1">
      <c r="B128" s="30"/>
      <c r="C128" s="130" t="s">
        <v>225</v>
      </c>
      <c r="D128" s="130" t="s">
        <v>146</v>
      </c>
      <c r="E128" s="131" t="s">
        <v>612</v>
      </c>
      <c r="F128" s="132" t="s">
        <v>613</v>
      </c>
      <c r="G128" s="133" t="s">
        <v>161</v>
      </c>
      <c r="H128" s="134">
        <v>114</v>
      </c>
      <c r="I128" s="135"/>
      <c r="J128" s="136">
        <f>ROUND(I128*H128,2)</f>
        <v>0</v>
      </c>
      <c r="K128" s="137"/>
      <c r="L128" s="30"/>
      <c r="M128" s="138" t="s">
        <v>19</v>
      </c>
      <c r="N128" s="139" t="s">
        <v>40</v>
      </c>
      <c r="P128" s="140">
        <f>O128*H128</f>
        <v>0</v>
      </c>
      <c r="Q128" s="140">
        <v>2.0000000000000002E-5</v>
      </c>
      <c r="R128" s="140">
        <f>Q128*H128</f>
        <v>2.2800000000000003E-3</v>
      </c>
      <c r="S128" s="140">
        <v>0</v>
      </c>
      <c r="T128" s="141">
        <f>S128*H128</f>
        <v>0</v>
      </c>
      <c r="AR128" s="142" t="s">
        <v>225</v>
      </c>
      <c r="AT128" s="142" t="s">
        <v>146</v>
      </c>
      <c r="AU128" s="142" t="s">
        <v>78</v>
      </c>
      <c r="AY128" s="15" t="s">
        <v>144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5" t="s">
        <v>76</v>
      </c>
      <c r="BK128" s="143">
        <f>ROUND(I128*H128,2)</f>
        <v>0</v>
      </c>
      <c r="BL128" s="15" t="s">
        <v>225</v>
      </c>
      <c r="BM128" s="142" t="s">
        <v>614</v>
      </c>
    </row>
    <row r="129" spans="2:65" s="1" customFormat="1">
      <c r="B129" s="30"/>
      <c r="D129" s="144" t="s">
        <v>152</v>
      </c>
      <c r="F129" s="145" t="s">
        <v>615</v>
      </c>
      <c r="I129" s="146"/>
      <c r="L129" s="30"/>
      <c r="M129" s="147"/>
      <c r="T129" s="51"/>
      <c r="AT129" s="15" t="s">
        <v>152</v>
      </c>
      <c r="AU129" s="15" t="s">
        <v>78</v>
      </c>
    </row>
    <row r="130" spans="2:65" s="12" customFormat="1">
      <c r="B130" s="159"/>
      <c r="D130" s="160" t="s">
        <v>169</v>
      </c>
      <c r="E130" s="166" t="s">
        <v>19</v>
      </c>
      <c r="F130" s="161" t="s">
        <v>616</v>
      </c>
      <c r="H130" s="162">
        <v>114</v>
      </c>
      <c r="I130" s="163"/>
      <c r="L130" s="159"/>
      <c r="M130" s="164"/>
      <c r="T130" s="165"/>
      <c r="AT130" s="166" t="s">
        <v>169</v>
      </c>
      <c r="AU130" s="166" t="s">
        <v>78</v>
      </c>
      <c r="AV130" s="12" t="s">
        <v>78</v>
      </c>
      <c r="AW130" s="12" t="s">
        <v>31</v>
      </c>
      <c r="AX130" s="12" t="s">
        <v>76</v>
      </c>
      <c r="AY130" s="166" t="s">
        <v>144</v>
      </c>
    </row>
    <row r="131" spans="2:65" s="1" customFormat="1" ht="16.5" customHeight="1">
      <c r="B131" s="30"/>
      <c r="C131" s="130" t="s">
        <v>230</v>
      </c>
      <c r="D131" s="130" t="s">
        <v>146</v>
      </c>
      <c r="E131" s="131" t="s">
        <v>617</v>
      </c>
      <c r="F131" s="132" t="s">
        <v>618</v>
      </c>
      <c r="G131" s="133" t="s">
        <v>161</v>
      </c>
      <c r="H131" s="134">
        <v>114</v>
      </c>
      <c r="I131" s="135"/>
      <c r="J131" s="136">
        <f>ROUND(I131*H131,2)</f>
        <v>0</v>
      </c>
      <c r="K131" s="137"/>
      <c r="L131" s="30"/>
      <c r="M131" s="138" t="s">
        <v>19</v>
      </c>
      <c r="N131" s="139" t="s">
        <v>40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225</v>
      </c>
      <c r="AT131" s="142" t="s">
        <v>146</v>
      </c>
      <c r="AU131" s="142" t="s">
        <v>78</v>
      </c>
      <c r="AY131" s="15" t="s">
        <v>144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5" t="s">
        <v>76</v>
      </c>
      <c r="BK131" s="143">
        <f>ROUND(I131*H131,2)</f>
        <v>0</v>
      </c>
      <c r="BL131" s="15" t="s">
        <v>225</v>
      </c>
      <c r="BM131" s="142" t="s">
        <v>619</v>
      </c>
    </row>
    <row r="132" spans="2:65" s="1" customFormat="1">
      <c r="B132" s="30"/>
      <c r="D132" s="144" t="s">
        <v>152</v>
      </c>
      <c r="F132" s="145" t="s">
        <v>620</v>
      </c>
      <c r="I132" s="146"/>
      <c r="L132" s="30"/>
      <c r="M132" s="147"/>
      <c r="T132" s="51"/>
      <c r="AT132" s="15" t="s">
        <v>152</v>
      </c>
      <c r="AU132" s="15" t="s">
        <v>78</v>
      </c>
    </row>
    <row r="133" spans="2:65" s="1" customFormat="1" ht="16.5" customHeight="1">
      <c r="B133" s="30"/>
      <c r="C133" s="130" t="s">
        <v>238</v>
      </c>
      <c r="D133" s="130" t="s">
        <v>146</v>
      </c>
      <c r="E133" s="131" t="s">
        <v>621</v>
      </c>
      <c r="F133" s="132" t="s">
        <v>622</v>
      </c>
      <c r="G133" s="133" t="s">
        <v>161</v>
      </c>
      <c r="H133" s="134">
        <v>114</v>
      </c>
      <c r="I133" s="135"/>
      <c r="J133" s="136">
        <f>ROUND(I133*H133,2)</f>
        <v>0</v>
      </c>
      <c r="K133" s="137"/>
      <c r="L133" s="30"/>
      <c r="M133" s="138" t="s">
        <v>19</v>
      </c>
      <c r="N133" s="139" t="s">
        <v>40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225</v>
      </c>
      <c r="AT133" s="142" t="s">
        <v>146</v>
      </c>
      <c r="AU133" s="142" t="s">
        <v>78</v>
      </c>
      <c r="AY133" s="15" t="s">
        <v>144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76</v>
      </c>
      <c r="BK133" s="143">
        <f>ROUND(I133*H133,2)</f>
        <v>0</v>
      </c>
      <c r="BL133" s="15" t="s">
        <v>225</v>
      </c>
      <c r="BM133" s="142" t="s">
        <v>623</v>
      </c>
    </row>
    <row r="134" spans="2:65" s="1" customFormat="1">
      <c r="B134" s="30"/>
      <c r="D134" s="144" t="s">
        <v>152</v>
      </c>
      <c r="F134" s="145" t="s">
        <v>624</v>
      </c>
      <c r="I134" s="146"/>
      <c r="L134" s="30"/>
      <c r="M134" s="147"/>
      <c r="T134" s="51"/>
      <c r="AT134" s="15" t="s">
        <v>152</v>
      </c>
      <c r="AU134" s="15" t="s">
        <v>78</v>
      </c>
    </row>
    <row r="135" spans="2:65" s="1" customFormat="1" ht="24.15" customHeight="1">
      <c r="B135" s="30"/>
      <c r="C135" s="130" t="s">
        <v>245</v>
      </c>
      <c r="D135" s="130" t="s">
        <v>146</v>
      </c>
      <c r="E135" s="131" t="s">
        <v>625</v>
      </c>
      <c r="F135" s="132" t="s">
        <v>626</v>
      </c>
      <c r="G135" s="133" t="s">
        <v>161</v>
      </c>
      <c r="H135" s="134">
        <v>114</v>
      </c>
      <c r="I135" s="135"/>
      <c r="J135" s="136">
        <f>ROUND(I135*H135,2)</f>
        <v>0</v>
      </c>
      <c r="K135" s="137"/>
      <c r="L135" s="30"/>
      <c r="M135" s="138" t="s">
        <v>19</v>
      </c>
      <c r="N135" s="139" t="s">
        <v>40</v>
      </c>
      <c r="P135" s="140">
        <f>O135*H135</f>
        <v>0</v>
      </c>
      <c r="Q135" s="140">
        <v>2.2000000000000001E-4</v>
      </c>
      <c r="R135" s="140">
        <f>Q135*H135</f>
        <v>2.5080000000000002E-2</v>
      </c>
      <c r="S135" s="140">
        <v>0</v>
      </c>
      <c r="T135" s="141">
        <f>S135*H135</f>
        <v>0</v>
      </c>
      <c r="AR135" s="142" t="s">
        <v>225</v>
      </c>
      <c r="AT135" s="142" t="s">
        <v>146</v>
      </c>
      <c r="AU135" s="142" t="s">
        <v>78</v>
      </c>
      <c r="AY135" s="15" t="s">
        <v>144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5" t="s">
        <v>76</v>
      </c>
      <c r="BK135" s="143">
        <f>ROUND(I135*H135,2)</f>
        <v>0</v>
      </c>
      <c r="BL135" s="15" t="s">
        <v>225</v>
      </c>
      <c r="BM135" s="142" t="s">
        <v>627</v>
      </c>
    </row>
    <row r="136" spans="2:65" s="1" customFormat="1">
      <c r="B136" s="30"/>
      <c r="D136" s="144" t="s">
        <v>152</v>
      </c>
      <c r="F136" s="145" t="s">
        <v>628</v>
      </c>
      <c r="I136" s="146"/>
      <c r="L136" s="30"/>
      <c r="M136" s="147"/>
      <c r="T136" s="51"/>
      <c r="AT136" s="15" t="s">
        <v>152</v>
      </c>
      <c r="AU136" s="15" t="s">
        <v>78</v>
      </c>
    </row>
    <row r="137" spans="2:65" s="1" customFormat="1" ht="16.5" customHeight="1">
      <c r="B137" s="30"/>
      <c r="C137" s="130" t="s">
        <v>249</v>
      </c>
      <c r="D137" s="130" t="s">
        <v>146</v>
      </c>
      <c r="E137" s="131" t="s">
        <v>629</v>
      </c>
      <c r="F137" s="132" t="s">
        <v>630</v>
      </c>
      <c r="G137" s="133" t="s">
        <v>161</v>
      </c>
      <c r="H137" s="134">
        <v>114</v>
      </c>
      <c r="I137" s="135"/>
      <c r="J137" s="136">
        <f>ROUND(I137*H137,2)</f>
        <v>0</v>
      </c>
      <c r="K137" s="137"/>
      <c r="L137" s="30"/>
      <c r="M137" s="138" t="s">
        <v>19</v>
      </c>
      <c r="N137" s="139" t="s">
        <v>40</v>
      </c>
      <c r="P137" s="140">
        <f>O137*H137</f>
        <v>0</v>
      </c>
      <c r="Q137" s="140">
        <v>1.3999999999999999E-4</v>
      </c>
      <c r="R137" s="140">
        <f>Q137*H137</f>
        <v>1.5959999999999998E-2</v>
      </c>
      <c r="S137" s="140">
        <v>0</v>
      </c>
      <c r="T137" s="141">
        <f>S137*H137</f>
        <v>0</v>
      </c>
      <c r="AR137" s="142" t="s">
        <v>225</v>
      </c>
      <c r="AT137" s="142" t="s">
        <v>146</v>
      </c>
      <c r="AU137" s="142" t="s">
        <v>78</v>
      </c>
      <c r="AY137" s="15" t="s">
        <v>144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76</v>
      </c>
      <c r="BK137" s="143">
        <f>ROUND(I137*H137,2)</f>
        <v>0</v>
      </c>
      <c r="BL137" s="15" t="s">
        <v>225</v>
      </c>
      <c r="BM137" s="142" t="s">
        <v>631</v>
      </c>
    </row>
    <row r="138" spans="2:65" s="1" customFormat="1">
      <c r="B138" s="30"/>
      <c r="D138" s="144" t="s">
        <v>152</v>
      </c>
      <c r="F138" s="145" t="s">
        <v>632</v>
      </c>
      <c r="I138" s="146"/>
      <c r="L138" s="30"/>
      <c r="M138" s="147"/>
      <c r="T138" s="51"/>
      <c r="AT138" s="15" t="s">
        <v>152</v>
      </c>
      <c r="AU138" s="15" t="s">
        <v>78</v>
      </c>
    </row>
    <row r="139" spans="2:65" s="11" customFormat="1" ht="22.95" customHeight="1">
      <c r="B139" s="118"/>
      <c r="D139" s="119" t="s">
        <v>68</v>
      </c>
      <c r="E139" s="128" t="s">
        <v>633</v>
      </c>
      <c r="F139" s="128" t="s">
        <v>634</v>
      </c>
      <c r="I139" s="121"/>
      <c r="J139" s="129">
        <f>BK139</f>
        <v>0</v>
      </c>
      <c r="L139" s="118"/>
      <c r="M139" s="123"/>
      <c r="P139" s="124">
        <f>SUM(P140:P145)</f>
        <v>0</v>
      </c>
      <c r="R139" s="124">
        <f>SUM(R140:R145)</f>
        <v>0.12240000000000001</v>
      </c>
      <c r="T139" s="125">
        <f>SUM(T140:T145)</f>
        <v>0</v>
      </c>
      <c r="AR139" s="119" t="s">
        <v>78</v>
      </c>
      <c r="AT139" s="126" t="s">
        <v>68</v>
      </c>
      <c r="AU139" s="126" t="s">
        <v>76</v>
      </c>
      <c r="AY139" s="119" t="s">
        <v>144</v>
      </c>
      <c r="BK139" s="127">
        <f>SUM(BK140:BK145)</f>
        <v>0</v>
      </c>
    </row>
    <row r="140" spans="2:65" s="1" customFormat="1" ht="16.5" customHeight="1">
      <c r="B140" s="30"/>
      <c r="C140" s="130" t="s">
        <v>7</v>
      </c>
      <c r="D140" s="130" t="s">
        <v>146</v>
      </c>
      <c r="E140" s="131" t="s">
        <v>635</v>
      </c>
      <c r="F140" s="132" t="s">
        <v>636</v>
      </c>
      <c r="G140" s="133" t="s">
        <v>161</v>
      </c>
      <c r="H140" s="134">
        <v>80</v>
      </c>
      <c r="I140" s="135"/>
      <c r="J140" s="136">
        <f>ROUND(I140*H140,2)</f>
        <v>0</v>
      </c>
      <c r="K140" s="137"/>
      <c r="L140" s="30"/>
      <c r="M140" s="138" t="s">
        <v>19</v>
      </c>
      <c r="N140" s="139" t="s">
        <v>40</v>
      </c>
      <c r="P140" s="140">
        <f>O140*H140</f>
        <v>0</v>
      </c>
      <c r="Q140" s="140">
        <v>5.4000000000000001E-4</v>
      </c>
      <c r="R140" s="140">
        <f>Q140*H140</f>
        <v>4.3200000000000002E-2</v>
      </c>
      <c r="S140" s="140">
        <v>0</v>
      </c>
      <c r="T140" s="141">
        <f>S140*H140</f>
        <v>0</v>
      </c>
      <c r="AR140" s="142" t="s">
        <v>225</v>
      </c>
      <c r="AT140" s="142" t="s">
        <v>146</v>
      </c>
      <c r="AU140" s="142" t="s">
        <v>78</v>
      </c>
      <c r="AY140" s="15" t="s">
        <v>144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76</v>
      </c>
      <c r="BK140" s="143">
        <f>ROUND(I140*H140,2)</f>
        <v>0</v>
      </c>
      <c r="BL140" s="15" t="s">
        <v>225</v>
      </c>
      <c r="BM140" s="142" t="s">
        <v>637</v>
      </c>
    </row>
    <row r="141" spans="2:65" s="1" customFormat="1">
      <c r="B141" s="30"/>
      <c r="D141" s="144" t="s">
        <v>152</v>
      </c>
      <c r="F141" s="145" t="s">
        <v>638</v>
      </c>
      <c r="I141" s="146"/>
      <c r="L141" s="30"/>
      <c r="M141" s="147"/>
      <c r="T141" s="51"/>
      <c r="AT141" s="15" t="s">
        <v>152</v>
      </c>
      <c r="AU141" s="15" t="s">
        <v>78</v>
      </c>
    </row>
    <row r="142" spans="2:65" s="1" customFormat="1" ht="16.5" customHeight="1">
      <c r="B142" s="30"/>
      <c r="C142" s="130" t="s">
        <v>256</v>
      </c>
      <c r="D142" s="130" t="s">
        <v>146</v>
      </c>
      <c r="E142" s="131" t="s">
        <v>639</v>
      </c>
      <c r="F142" s="132" t="s">
        <v>640</v>
      </c>
      <c r="G142" s="133" t="s">
        <v>161</v>
      </c>
      <c r="H142" s="134">
        <v>80</v>
      </c>
      <c r="I142" s="135"/>
      <c r="J142" s="136">
        <f>ROUND(I142*H142,2)</f>
        <v>0</v>
      </c>
      <c r="K142" s="137"/>
      <c r="L142" s="30"/>
      <c r="M142" s="138" t="s">
        <v>19</v>
      </c>
      <c r="N142" s="139" t="s">
        <v>40</v>
      </c>
      <c r="P142" s="140">
        <f>O142*H142</f>
        <v>0</v>
      </c>
      <c r="Q142" s="140">
        <v>5.2999999999999998E-4</v>
      </c>
      <c r="R142" s="140">
        <f>Q142*H142</f>
        <v>4.24E-2</v>
      </c>
      <c r="S142" s="140">
        <v>0</v>
      </c>
      <c r="T142" s="141">
        <f>S142*H142</f>
        <v>0</v>
      </c>
      <c r="AR142" s="142" t="s">
        <v>225</v>
      </c>
      <c r="AT142" s="142" t="s">
        <v>146</v>
      </c>
      <c r="AU142" s="142" t="s">
        <v>78</v>
      </c>
      <c r="AY142" s="15" t="s">
        <v>144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76</v>
      </c>
      <c r="BK142" s="143">
        <f>ROUND(I142*H142,2)</f>
        <v>0</v>
      </c>
      <c r="BL142" s="15" t="s">
        <v>225</v>
      </c>
      <c r="BM142" s="142" t="s">
        <v>641</v>
      </c>
    </row>
    <row r="143" spans="2:65" s="1" customFormat="1">
      <c r="B143" s="30"/>
      <c r="D143" s="144" t="s">
        <v>152</v>
      </c>
      <c r="F143" s="145" t="s">
        <v>642</v>
      </c>
      <c r="I143" s="146"/>
      <c r="L143" s="30"/>
      <c r="M143" s="147"/>
      <c r="T143" s="51"/>
      <c r="AT143" s="15" t="s">
        <v>152</v>
      </c>
      <c r="AU143" s="15" t="s">
        <v>78</v>
      </c>
    </row>
    <row r="144" spans="2:65" s="1" customFormat="1" ht="16.5" customHeight="1">
      <c r="B144" s="30"/>
      <c r="C144" s="130" t="s">
        <v>259</v>
      </c>
      <c r="D144" s="130" t="s">
        <v>146</v>
      </c>
      <c r="E144" s="131" t="s">
        <v>643</v>
      </c>
      <c r="F144" s="132" t="s">
        <v>644</v>
      </c>
      <c r="G144" s="133" t="s">
        <v>161</v>
      </c>
      <c r="H144" s="134">
        <v>80</v>
      </c>
      <c r="I144" s="135"/>
      <c r="J144" s="136">
        <f>ROUND(I144*H144,2)</f>
        <v>0</v>
      </c>
      <c r="K144" s="137"/>
      <c r="L144" s="30"/>
      <c r="M144" s="138" t="s">
        <v>19</v>
      </c>
      <c r="N144" s="139" t="s">
        <v>40</v>
      </c>
      <c r="P144" s="140">
        <f>O144*H144</f>
        <v>0</v>
      </c>
      <c r="Q144" s="140">
        <v>4.6000000000000001E-4</v>
      </c>
      <c r="R144" s="140">
        <f>Q144*H144</f>
        <v>3.6799999999999999E-2</v>
      </c>
      <c r="S144" s="140">
        <v>0</v>
      </c>
      <c r="T144" s="141">
        <f>S144*H144</f>
        <v>0</v>
      </c>
      <c r="AR144" s="142" t="s">
        <v>225</v>
      </c>
      <c r="AT144" s="142" t="s">
        <v>146</v>
      </c>
      <c r="AU144" s="142" t="s">
        <v>78</v>
      </c>
      <c r="AY144" s="15" t="s">
        <v>144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76</v>
      </c>
      <c r="BK144" s="143">
        <f>ROUND(I144*H144,2)</f>
        <v>0</v>
      </c>
      <c r="BL144" s="15" t="s">
        <v>225</v>
      </c>
      <c r="BM144" s="142" t="s">
        <v>645</v>
      </c>
    </row>
    <row r="145" spans="2:47" s="1" customFormat="1">
      <c r="B145" s="30"/>
      <c r="D145" s="144" t="s">
        <v>152</v>
      </c>
      <c r="F145" s="145" t="s">
        <v>646</v>
      </c>
      <c r="I145" s="146"/>
      <c r="L145" s="30"/>
      <c r="M145" s="175"/>
      <c r="N145" s="176"/>
      <c r="O145" s="176"/>
      <c r="P145" s="176"/>
      <c r="Q145" s="176"/>
      <c r="R145" s="176"/>
      <c r="S145" s="176"/>
      <c r="T145" s="177"/>
      <c r="AT145" s="15" t="s">
        <v>152</v>
      </c>
      <c r="AU145" s="15" t="s">
        <v>78</v>
      </c>
    </row>
    <row r="146" spans="2:47" s="1" customFormat="1" ht="6.9" customHeight="1">
      <c r="B146" s="39"/>
      <c r="C146" s="40"/>
      <c r="D146" s="40"/>
      <c r="E146" s="40"/>
      <c r="F146" s="40"/>
      <c r="G146" s="40"/>
      <c r="H146" s="40"/>
      <c r="I146" s="40"/>
      <c r="J146" s="40"/>
      <c r="K146" s="40"/>
      <c r="L146" s="30"/>
    </row>
  </sheetData>
  <sheetProtection algorithmName="SHA-512" hashValue="Dl2qUWgF0jm1NLyMm2583dBKOcbTVn4WEkQC8muGakteEgTM+KDj6uxgj85VIumx7p1jibhZjY6laOTRzgsHdQ==" saltValue="haMHgGjrsvplfnCfCRXPydRA11posm3YoJQL0Cvd60FlPzARLjB4TJkfTdT80vzns2He2Us7DXPe9xj8eZgbwA==" spinCount="100000" sheet="1" objects="1" scenarios="1" formatColumns="0" formatRows="0" autoFilter="0"/>
  <autoFilter ref="C93:K145" xr:uid="{00000000-0009-0000-0000-000002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 xr:uid="{00000000-0004-0000-0200-000000000000}"/>
    <hyperlink ref="F103" r:id="rId2" xr:uid="{00000000-0004-0000-0200-000001000000}"/>
    <hyperlink ref="F112" r:id="rId3" xr:uid="{00000000-0004-0000-0200-000002000000}"/>
    <hyperlink ref="F116" r:id="rId4" xr:uid="{00000000-0004-0000-0200-000003000000}"/>
    <hyperlink ref="F121" r:id="rId5" xr:uid="{00000000-0004-0000-0200-000004000000}"/>
    <hyperlink ref="F126" r:id="rId6" xr:uid="{00000000-0004-0000-0200-000005000000}"/>
    <hyperlink ref="F129" r:id="rId7" xr:uid="{00000000-0004-0000-0200-000006000000}"/>
    <hyperlink ref="F132" r:id="rId8" xr:uid="{00000000-0004-0000-0200-000007000000}"/>
    <hyperlink ref="F134" r:id="rId9" xr:uid="{00000000-0004-0000-0200-000008000000}"/>
    <hyperlink ref="F136" r:id="rId10" xr:uid="{00000000-0004-0000-0200-000009000000}"/>
    <hyperlink ref="F138" r:id="rId11" xr:uid="{00000000-0004-0000-0200-00000A000000}"/>
    <hyperlink ref="F141" r:id="rId12" xr:uid="{00000000-0004-0000-0200-00000B000000}"/>
    <hyperlink ref="F143" r:id="rId13" xr:uid="{00000000-0004-0000-0200-00000C000000}"/>
    <hyperlink ref="F145" r:id="rId14" xr:uid="{00000000-0004-0000-0200-00000D000000}"/>
  </hyperlinks>
  <pageMargins left="0.39374999999999999" right="0.39374999999999999" top="0.39374999999999999" bottom="0.39374999999999999" header="0" footer="0"/>
  <pageSetup paperSize="9" scale="94" fitToHeight="100" orientation="landscape" blackAndWhite="1" r:id="rId15"/>
  <headerFooter>
    <oddFooter>&amp;CStrana &amp;P z 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0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5" t="s">
        <v>89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107</v>
      </c>
      <c r="L4" s="18"/>
      <c r="M4" s="88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53" t="str">
        <f>'Rekapitulace stavby'!K6</f>
        <v>Úprava parku ve Vělopolí DPS</v>
      </c>
      <c r="F7" s="254"/>
      <c r="G7" s="254"/>
      <c r="H7" s="254"/>
      <c r="L7" s="18"/>
    </row>
    <row r="8" spans="2:46" ht="12" hidden="1" customHeight="1">
      <c r="B8" s="18"/>
      <c r="D8" s="25" t="s">
        <v>108</v>
      </c>
      <c r="L8" s="18"/>
    </row>
    <row r="9" spans="2:46" s="1" customFormat="1" ht="16.5" hidden="1" customHeight="1">
      <c r="B9" s="30"/>
      <c r="E9" s="253" t="s">
        <v>109</v>
      </c>
      <c r="F9" s="252"/>
      <c r="G9" s="252"/>
      <c r="H9" s="252"/>
      <c r="L9" s="30"/>
    </row>
    <row r="10" spans="2:46" s="1" customFormat="1" ht="12" hidden="1" customHeight="1">
      <c r="B10" s="30"/>
      <c r="D10" s="25" t="s">
        <v>110</v>
      </c>
      <c r="L10" s="30"/>
    </row>
    <row r="11" spans="2:46" s="1" customFormat="1" ht="16.5" hidden="1" customHeight="1">
      <c r="B11" s="30"/>
      <c r="E11" s="235" t="s">
        <v>647</v>
      </c>
      <c r="F11" s="252"/>
      <c r="G11" s="252"/>
      <c r="H11" s="252"/>
      <c r="L11" s="30"/>
    </row>
    <row r="12" spans="2:46" s="1" customFormat="1" hidden="1">
      <c r="B12" s="30"/>
      <c r="L12" s="30"/>
    </row>
    <row r="13" spans="2:46" s="1" customFormat="1" ht="12" hidden="1" customHeight="1">
      <c r="B13" s="30"/>
      <c r="D13" s="25" t="s">
        <v>18</v>
      </c>
      <c r="F13" s="23" t="s">
        <v>19</v>
      </c>
      <c r="I13" s="25" t="s">
        <v>20</v>
      </c>
      <c r="J13" s="23" t="s">
        <v>19</v>
      </c>
      <c r="L13" s="30"/>
    </row>
    <row r="14" spans="2:46" s="1" customFormat="1" ht="12" hidden="1" customHeight="1">
      <c r="B14" s="30"/>
      <c r="D14" s="25" t="s">
        <v>21</v>
      </c>
      <c r="F14" s="23" t="s">
        <v>22</v>
      </c>
      <c r="I14" s="25" t="s">
        <v>23</v>
      </c>
      <c r="J14" s="47" t="str">
        <f>'Rekapitulace stavby'!AN8</f>
        <v>14. 5. 2025</v>
      </c>
      <c r="L14" s="30"/>
    </row>
    <row r="15" spans="2:46" s="1" customFormat="1" ht="10.95" hidden="1" customHeight="1">
      <c r="B15" s="30"/>
      <c r="L15" s="30"/>
    </row>
    <row r="16" spans="2:46" s="1" customFormat="1" ht="12" hidden="1" customHeight="1">
      <c r="B16" s="30"/>
      <c r="D16" s="25" t="s">
        <v>25</v>
      </c>
      <c r="I16" s="25" t="s">
        <v>26</v>
      </c>
      <c r="J16" s="23" t="str">
        <f>IF('Rekapitulace stavby'!AN10="","",'Rekapitulace stavby'!AN10)</f>
        <v/>
      </c>
      <c r="L16" s="30"/>
    </row>
    <row r="17" spans="2:12" s="1" customFormat="1" ht="18" hidden="1" customHeight="1">
      <c r="B17" s="30"/>
      <c r="E17" s="23" t="str">
        <f>IF('Rekapitulace stavby'!E11="","",'Rekapitulace stavby'!E11)</f>
        <v xml:space="preserve"> </v>
      </c>
      <c r="I17" s="25" t="s">
        <v>27</v>
      </c>
      <c r="J17" s="23" t="str">
        <f>IF('Rekapitulace stavby'!AN11="","",'Rekapitulace stavby'!AN11)</f>
        <v/>
      </c>
      <c r="L17" s="30"/>
    </row>
    <row r="18" spans="2:12" s="1" customFormat="1" ht="6.9" hidden="1" customHeight="1">
      <c r="B18" s="30"/>
      <c r="L18" s="30"/>
    </row>
    <row r="19" spans="2:12" s="1" customFormat="1" ht="12" hidden="1" customHeight="1">
      <c r="B19" s="30"/>
      <c r="D19" s="25" t="s">
        <v>28</v>
      </c>
      <c r="I19" s="25" t="s">
        <v>26</v>
      </c>
      <c r="J19" s="26" t="str">
        <f>'Rekapitulace stavby'!AN13</f>
        <v>Vyplň údaj</v>
      </c>
      <c r="L19" s="30"/>
    </row>
    <row r="20" spans="2:12" s="1" customFormat="1" ht="18" hidden="1" customHeight="1">
      <c r="B20" s="30"/>
      <c r="E20" s="255" t="str">
        <f>'Rekapitulace stavby'!E14</f>
        <v>Vyplň údaj</v>
      </c>
      <c r="F20" s="241"/>
      <c r="G20" s="241"/>
      <c r="H20" s="241"/>
      <c r="I20" s="25" t="s">
        <v>27</v>
      </c>
      <c r="J20" s="26" t="str">
        <f>'Rekapitulace stavby'!AN14</f>
        <v>Vyplň údaj</v>
      </c>
      <c r="L20" s="30"/>
    </row>
    <row r="21" spans="2:12" s="1" customFormat="1" ht="6.9" hidden="1" customHeight="1">
      <c r="B21" s="30"/>
      <c r="L21" s="30"/>
    </row>
    <row r="22" spans="2:12" s="1" customFormat="1" ht="12" hidden="1" customHeight="1">
      <c r="B22" s="30"/>
      <c r="D22" s="25" t="s">
        <v>30</v>
      </c>
      <c r="I22" s="25" t="s">
        <v>26</v>
      </c>
      <c r="J22" s="23" t="str">
        <f>IF('Rekapitulace stavby'!AN16="","",'Rekapitulace stavby'!AN16)</f>
        <v/>
      </c>
      <c r="L22" s="30"/>
    </row>
    <row r="23" spans="2:12" s="1" customFormat="1" ht="18" hidden="1" customHeight="1">
      <c r="B23" s="30"/>
      <c r="E23" s="23" t="str">
        <f>IF('Rekapitulace stavby'!E17="","",'Rekapitulace stavby'!E17)</f>
        <v xml:space="preserve"> </v>
      </c>
      <c r="I23" s="25" t="s">
        <v>27</v>
      </c>
      <c r="J23" s="23" t="str">
        <f>IF('Rekapitulace stavby'!AN17="","",'Rekapitulace stavby'!AN17)</f>
        <v/>
      </c>
      <c r="L23" s="30"/>
    </row>
    <row r="24" spans="2:12" s="1" customFormat="1" ht="6.9" hidden="1" customHeight="1">
      <c r="B24" s="30"/>
      <c r="L24" s="30"/>
    </row>
    <row r="25" spans="2:12" s="1" customFormat="1" ht="12" hidden="1" customHeight="1">
      <c r="B25" s="30"/>
      <c r="D25" s="25" t="s">
        <v>32</v>
      </c>
      <c r="I25" s="25" t="s">
        <v>26</v>
      </c>
      <c r="J25" s="23" t="str">
        <f>IF('Rekapitulace stavby'!AN19="","",'Rekapitulace stavby'!AN19)</f>
        <v/>
      </c>
      <c r="L25" s="30"/>
    </row>
    <row r="26" spans="2:12" s="1" customFormat="1" ht="18" hidden="1" customHeight="1">
      <c r="B26" s="30"/>
      <c r="E26" s="23" t="str">
        <f>IF('Rekapitulace stavby'!E20="","",'Rekapitulace stavby'!E20)</f>
        <v xml:space="preserve"> </v>
      </c>
      <c r="I26" s="25" t="s">
        <v>27</v>
      </c>
      <c r="J26" s="23" t="str">
        <f>IF('Rekapitulace stavby'!AN20="","",'Rekapitulace stavby'!AN20)</f>
        <v/>
      </c>
      <c r="L26" s="30"/>
    </row>
    <row r="27" spans="2:12" s="1" customFormat="1" ht="6.9" hidden="1" customHeight="1">
      <c r="B27" s="30"/>
      <c r="L27" s="30"/>
    </row>
    <row r="28" spans="2:12" s="1" customFormat="1" ht="12" hidden="1" customHeight="1">
      <c r="B28" s="30"/>
      <c r="D28" s="25" t="s">
        <v>33</v>
      </c>
      <c r="L28" s="30"/>
    </row>
    <row r="29" spans="2:12" s="7" customFormat="1" ht="16.5" hidden="1" customHeight="1">
      <c r="B29" s="89"/>
      <c r="E29" s="245" t="s">
        <v>19</v>
      </c>
      <c r="F29" s="245"/>
      <c r="G29" s="245"/>
      <c r="H29" s="245"/>
      <c r="L29" s="89"/>
    </row>
    <row r="30" spans="2:12" s="1" customFormat="1" ht="6.9" hidden="1" customHeight="1">
      <c r="B30" s="30"/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25.35" hidden="1" customHeight="1">
      <c r="B32" s="30"/>
      <c r="D32" s="90" t="s">
        <v>35</v>
      </c>
      <c r="J32" s="61">
        <f>ROUND(J97, 2)</f>
        <v>0</v>
      </c>
      <c r="L32" s="30"/>
    </row>
    <row r="33" spans="2:12" s="1" customFormat="1" ht="6.9" hidden="1" customHeight="1">
      <c r="B33" s="30"/>
      <c r="D33" s="48"/>
      <c r="E33" s="48"/>
      <c r="F33" s="48"/>
      <c r="G33" s="48"/>
      <c r="H33" s="48"/>
      <c r="I33" s="48"/>
      <c r="J33" s="48"/>
      <c r="K33" s="48"/>
      <c r="L33" s="30"/>
    </row>
    <row r="34" spans="2:12" s="1" customFormat="1" ht="14.4" hidden="1" customHeight="1">
      <c r="B34" s="30"/>
      <c r="F34" s="33" t="s">
        <v>37</v>
      </c>
      <c r="I34" s="33" t="s">
        <v>36</v>
      </c>
      <c r="J34" s="33" t="s">
        <v>38</v>
      </c>
      <c r="L34" s="30"/>
    </row>
    <row r="35" spans="2:12" s="1" customFormat="1" ht="14.4" hidden="1" customHeight="1">
      <c r="B35" s="30"/>
      <c r="D35" s="50" t="s">
        <v>39</v>
      </c>
      <c r="E35" s="25" t="s">
        <v>40</v>
      </c>
      <c r="F35" s="81">
        <f>ROUND((SUM(BE97:BE239)),  2)</f>
        <v>0</v>
      </c>
      <c r="I35" s="91">
        <v>0.21</v>
      </c>
      <c r="J35" s="81">
        <f>ROUND(((SUM(BE97:BE239))*I35),  2)</f>
        <v>0</v>
      </c>
      <c r="L35" s="30"/>
    </row>
    <row r="36" spans="2:12" s="1" customFormat="1" ht="14.4" hidden="1" customHeight="1">
      <c r="B36" s="30"/>
      <c r="E36" s="25" t="s">
        <v>41</v>
      </c>
      <c r="F36" s="81">
        <f>ROUND((SUM(BF97:BF239)),  2)</f>
        <v>0</v>
      </c>
      <c r="I36" s="91">
        <v>0.15</v>
      </c>
      <c r="J36" s="81">
        <f>ROUND(((SUM(BF97:BF239))*I36),  2)</f>
        <v>0</v>
      </c>
      <c r="L36" s="30"/>
    </row>
    <row r="37" spans="2:12" s="1" customFormat="1" ht="14.4" hidden="1" customHeight="1">
      <c r="B37" s="30"/>
      <c r="E37" s="25" t="s">
        <v>42</v>
      </c>
      <c r="F37" s="81">
        <f>ROUND((SUM(BG97:BG239)),  2)</f>
        <v>0</v>
      </c>
      <c r="I37" s="91">
        <v>0.21</v>
      </c>
      <c r="J37" s="81">
        <f>0</f>
        <v>0</v>
      </c>
      <c r="L37" s="30"/>
    </row>
    <row r="38" spans="2:12" s="1" customFormat="1" ht="14.4" hidden="1" customHeight="1">
      <c r="B38" s="30"/>
      <c r="E38" s="25" t="s">
        <v>43</v>
      </c>
      <c r="F38" s="81">
        <f>ROUND((SUM(BH97:BH239)),  2)</f>
        <v>0</v>
      </c>
      <c r="I38" s="91">
        <v>0.15</v>
      </c>
      <c r="J38" s="81">
        <f>0</f>
        <v>0</v>
      </c>
      <c r="L38" s="30"/>
    </row>
    <row r="39" spans="2:12" s="1" customFormat="1" ht="14.4" hidden="1" customHeight="1">
      <c r="B39" s="30"/>
      <c r="E39" s="25" t="s">
        <v>44</v>
      </c>
      <c r="F39" s="81">
        <f>ROUND((SUM(BI97:BI239)),  2)</f>
        <v>0</v>
      </c>
      <c r="I39" s="91">
        <v>0</v>
      </c>
      <c r="J39" s="81">
        <f>0</f>
        <v>0</v>
      </c>
      <c r="L39" s="30"/>
    </row>
    <row r="40" spans="2:12" s="1" customFormat="1" ht="6.9" hidden="1" customHeight="1">
      <c r="B40" s="30"/>
      <c r="L40" s="30"/>
    </row>
    <row r="41" spans="2:12" s="1" customFormat="1" ht="25.35" hidden="1" customHeight="1">
      <c r="B41" s="30"/>
      <c r="C41" s="92"/>
      <c r="D41" s="93" t="s">
        <v>45</v>
      </c>
      <c r="E41" s="52"/>
      <c r="F41" s="52"/>
      <c r="G41" s="94" t="s">
        <v>46</v>
      </c>
      <c r="H41" s="95" t="s">
        <v>47</v>
      </c>
      <c r="I41" s="52"/>
      <c r="J41" s="96">
        <f>SUM(J32:J39)</f>
        <v>0</v>
      </c>
      <c r="K41" s="97"/>
      <c r="L41" s="30"/>
    </row>
    <row r="42" spans="2:12" s="1" customFormat="1" ht="14.4" hidden="1" customHeight="1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30"/>
    </row>
    <row r="43" spans="2:12" hidden="1"/>
    <row r="44" spans="2:12" hidden="1"/>
    <row r="45" spans="2:12" hidden="1"/>
    <row r="46" spans="2:12" s="1" customFormat="1" ht="6.9" customHeight="1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30"/>
    </row>
    <row r="47" spans="2:12" s="1" customFormat="1" ht="24.9" customHeight="1">
      <c r="B47" s="30"/>
      <c r="C47" s="19" t="s">
        <v>112</v>
      </c>
      <c r="L47" s="30"/>
    </row>
    <row r="48" spans="2:12" s="1" customFormat="1" ht="6.9" customHeight="1">
      <c r="B48" s="30"/>
      <c r="L48" s="30"/>
    </row>
    <row r="49" spans="2:47" s="1" customFormat="1" ht="12" customHeight="1">
      <c r="B49" s="30"/>
      <c r="C49" s="25" t="s">
        <v>16</v>
      </c>
      <c r="L49" s="30"/>
    </row>
    <row r="50" spans="2:47" s="1" customFormat="1" ht="16.5" customHeight="1">
      <c r="B50" s="30"/>
      <c r="E50" s="253" t="str">
        <f>E7</f>
        <v>Úprava parku ve Vělopolí DPS</v>
      </c>
      <c r="F50" s="254"/>
      <c r="G50" s="254"/>
      <c r="H50" s="254"/>
      <c r="L50" s="30"/>
    </row>
    <row r="51" spans="2:47" ht="12" customHeight="1">
      <c r="B51" s="18"/>
      <c r="C51" s="25" t="s">
        <v>108</v>
      </c>
      <c r="L51" s="18"/>
    </row>
    <row r="52" spans="2:47" s="1" customFormat="1" ht="16.5" customHeight="1">
      <c r="B52" s="30"/>
      <c r="E52" s="253" t="s">
        <v>109</v>
      </c>
      <c r="F52" s="252"/>
      <c r="G52" s="252"/>
      <c r="H52" s="252"/>
      <c r="L52" s="30"/>
    </row>
    <row r="53" spans="2:47" s="1" customFormat="1" ht="12" customHeight="1">
      <c r="B53" s="30"/>
      <c r="C53" s="25" t="s">
        <v>110</v>
      </c>
      <c r="L53" s="30"/>
    </row>
    <row r="54" spans="2:47" s="1" customFormat="1" ht="16.5" customHeight="1">
      <c r="B54" s="30"/>
      <c r="E54" s="235" t="str">
        <f>E11</f>
        <v>C - Přístřešek pro sportovce</v>
      </c>
      <c r="F54" s="252"/>
      <c r="G54" s="252"/>
      <c r="H54" s="252"/>
      <c r="L54" s="30"/>
    </row>
    <row r="55" spans="2:47" s="1" customFormat="1" ht="6.9" customHeight="1">
      <c r="B55" s="30"/>
      <c r="L55" s="30"/>
    </row>
    <row r="56" spans="2:47" s="1" customFormat="1" ht="12" customHeight="1">
      <c r="B56" s="30"/>
      <c r="C56" s="25" t="s">
        <v>21</v>
      </c>
      <c r="F56" s="23" t="str">
        <f>F14</f>
        <v xml:space="preserve"> </v>
      </c>
      <c r="I56" s="25" t="s">
        <v>23</v>
      </c>
      <c r="J56" s="47" t="str">
        <f>IF(J14="","",J14)</f>
        <v>14. 5. 2025</v>
      </c>
      <c r="L56" s="30"/>
    </row>
    <row r="57" spans="2:47" s="1" customFormat="1" ht="6.9" customHeight="1">
      <c r="B57" s="30"/>
      <c r="L57" s="30"/>
    </row>
    <row r="58" spans="2:47" s="1" customFormat="1" ht="15.15" customHeight="1">
      <c r="B58" s="30"/>
      <c r="C58" s="25" t="s">
        <v>25</v>
      </c>
      <c r="F58" s="23" t="str">
        <f>E17</f>
        <v xml:space="preserve"> </v>
      </c>
      <c r="I58" s="25" t="s">
        <v>30</v>
      </c>
      <c r="J58" s="28" t="str">
        <f>E23</f>
        <v xml:space="preserve"> </v>
      </c>
      <c r="L58" s="30"/>
    </row>
    <row r="59" spans="2:47" s="1" customFormat="1" ht="15.15" customHeight="1">
      <c r="B59" s="30"/>
      <c r="C59" s="25" t="s">
        <v>28</v>
      </c>
      <c r="F59" s="23" t="str">
        <f>IF(E20="","",E20)</f>
        <v>Vyplň údaj</v>
      </c>
      <c r="I59" s="25" t="s">
        <v>32</v>
      </c>
      <c r="J59" s="28" t="str">
        <f>E26</f>
        <v xml:space="preserve"> </v>
      </c>
      <c r="L59" s="30"/>
    </row>
    <row r="60" spans="2:47" s="1" customFormat="1" ht="10.35" customHeight="1">
      <c r="B60" s="30"/>
      <c r="L60" s="30"/>
    </row>
    <row r="61" spans="2:47" s="1" customFormat="1" ht="29.25" customHeight="1">
      <c r="B61" s="30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30"/>
    </row>
    <row r="62" spans="2:47" s="1" customFormat="1" ht="10.35" customHeight="1">
      <c r="B62" s="30"/>
      <c r="L62" s="30"/>
    </row>
    <row r="63" spans="2:47" s="1" customFormat="1" ht="22.95" customHeight="1">
      <c r="B63" s="30"/>
      <c r="C63" s="100" t="s">
        <v>67</v>
      </c>
      <c r="J63" s="61">
        <f>J97</f>
        <v>0</v>
      </c>
      <c r="L63" s="30"/>
      <c r="AU63" s="15" t="s">
        <v>115</v>
      </c>
    </row>
    <row r="64" spans="2:47" s="8" customFormat="1" ht="24.9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J98</f>
        <v>0</v>
      </c>
      <c r="L64" s="101"/>
    </row>
    <row r="65" spans="2:12" s="9" customFormat="1" ht="19.95" customHeight="1">
      <c r="B65" s="105"/>
      <c r="D65" s="106" t="s">
        <v>117</v>
      </c>
      <c r="E65" s="107"/>
      <c r="F65" s="107"/>
      <c r="G65" s="107"/>
      <c r="H65" s="107"/>
      <c r="I65" s="107"/>
      <c r="J65" s="108">
        <f>J99</f>
        <v>0</v>
      </c>
      <c r="L65" s="105"/>
    </row>
    <row r="66" spans="2:12" s="9" customFormat="1" ht="19.95" customHeight="1">
      <c r="B66" s="105"/>
      <c r="D66" s="106" t="s">
        <v>118</v>
      </c>
      <c r="E66" s="107"/>
      <c r="F66" s="107"/>
      <c r="G66" s="107"/>
      <c r="H66" s="107"/>
      <c r="I66" s="107"/>
      <c r="J66" s="108">
        <f>J110</f>
        <v>0</v>
      </c>
      <c r="L66" s="105"/>
    </row>
    <row r="67" spans="2:12" s="9" customFormat="1" ht="19.95" customHeight="1">
      <c r="B67" s="105"/>
      <c r="D67" s="106" t="s">
        <v>120</v>
      </c>
      <c r="E67" s="107"/>
      <c r="F67" s="107"/>
      <c r="G67" s="107"/>
      <c r="H67" s="107"/>
      <c r="I67" s="107"/>
      <c r="J67" s="108">
        <f>J157</f>
        <v>0</v>
      </c>
      <c r="L67" s="105"/>
    </row>
    <row r="68" spans="2:12" s="9" customFormat="1" ht="19.95" customHeight="1">
      <c r="B68" s="105"/>
      <c r="D68" s="106" t="s">
        <v>121</v>
      </c>
      <c r="E68" s="107"/>
      <c r="F68" s="107"/>
      <c r="G68" s="107"/>
      <c r="H68" s="107"/>
      <c r="I68" s="107"/>
      <c r="J68" s="108">
        <f>J162</f>
        <v>0</v>
      </c>
      <c r="L68" s="105"/>
    </row>
    <row r="69" spans="2:12" s="9" customFormat="1" ht="19.95" customHeight="1">
      <c r="B69" s="105"/>
      <c r="D69" s="106" t="s">
        <v>122</v>
      </c>
      <c r="E69" s="107"/>
      <c r="F69" s="107"/>
      <c r="G69" s="107"/>
      <c r="H69" s="107"/>
      <c r="I69" s="107"/>
      <c r="J69" s="108">
        <f>J166</f>
        <v>0</v>
      </c>
      <c r="L69" s="105"/>
    </row>
    <row r="70" spans="2:12" s="8" customFormat="1" ht="24.9" customHeight="1">
      <c r="B70" s="101"/>
      <c r="D70" s="102" t="s">
        <v>123</v>
      </c>
      <c r="E70" s="103"/>
      <c r="F70" s="103"/>
      <c r="G70" s="103"/>
      <c r="H70" s="103"/>
      <c r="I70" s="103"/>
      <c r="J70" s="104">
        <f>J169</f>
        <v>0</v>
      </c>
      <c r="L70" s="101"/>
    </row>
    <row r="71" spans="2:12" s="9" customFormat="1" ht="19.95" customHeight="1">
      <c r="B71" s="105"/>
      <c r="D71" s="106" t="s">
        <v>124</v>
      </c>
      <c r="E71" s="107"/>
      <c r="F71" s="107"/>
      <c r="G71" s="107"/>
      <c r="H71" s="107"/>
      <c r="I71" s="107"/>
      <c r="J71" s="108">
        <f>J170</f>
        <v>0</v>
      </c>
      <c r="L71" s="105"/>
    </row>
    <row r="72" spans="2:12" s="9" customFormat="1" ht="19.95" customHeight="1">
      <c r="B72" s="105"/>
      <c r="D72" s="106" t="s">
        <v>125</v>
      </c>
      <c r="E72" s="107"/>
      <c r="F72" s="107"/>
      <c r="G72" s="107"/>
      <c r="H72" s="107"/>
      <c r="I72" s="107"/>
      <c r="J72" s="108">
        <f>J187</f>
        <v>0</v>
      </c>
      <c r="L72" s="105"/>
    </row>
    <row r="73" spans="2:12" s="9" customFormat="1" ht="19.95" customHeight="1">
      <c r="B73" s="105"/>
      <c r="D73" s="106" t="s">
        <v>556</v>
      </c>
      <c r="E73" s="107"/>
      <c r="F73" s="107"/>
      <c r="G73" s="107"/>
      <c r="H73" s="107"/>
      <c r="I73" s="107"/>
      <c r="J73" s="108">
        <f>J193</f>
        <v>0</v>
      </c>
      <c r="L73" s="105"/>
    </row>
    <row r="74" spans="2:12" s="9" customFormat="1" ht="19.95" customHeight="1">
      <c r="B74" s="105"/>
      <c r="D74" s="106" t="s">
        <v>648</v>
      </c>
      <c r="E74" s="107"/>
      <c r="F74" s="107"/>
      <c r="G74" s="107"/>
      <c r="H74" s="107"/>
      <c r="I74" s="107"/>
      <c r="J74" s="108">
        <f>J215</f>
        <v>0</v>
      </c>
      <c r="L74" s="105"/>
    </row>
    <row r="75" spans="2:12" s="9" customFormat="1" ht="19.95" customHeight="1">
      <c r="B75" s="105"/>
      <c r="D75" s="106" t="s">
        <v>127</v>
      </c>
      <c r="E75" s="107"/>
      <c r="F75" s="107"/>
      <c r="G75" s="107"/>
      <c r="H75" s="107"/>
      <c r="I75" s="107"/>
      <c r="J75" s="108">
        <f>J222</f>
        <v>0</v>
      </c>
      <c r="L75" s="105"/>
    </row>
    <row r="76" spans="2:12" s="1" customFormat="1" ht="21.75" customHeight="1">
      <c r="B76" s="30"/>
      <c r="L76" s="30"/>
    </row>
    <row r="77" spans="2:12" s="1" customFormat="1" ht="6.9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30"/>
    </row>
    <row r="81" spans="2:20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30"/>
    </row>
    <row r="82" spans="2:20" s="1" customFormat="1" ht="24.9" customHeight="1">
      <c r="B82" s="30"/>
      <c r="C82" s="19" t="s">
        <v>129</v>
      </c>
      <c r="L82" s="30"/>
    </row>
    <row r="83" spans="2:20" s="1" customFormat="1" ht="6.9" customHeight="1">
      <c r="B83" s="30"/>
      <c r="L83" s="30"/>
    </row>
    <row r="84" spans="2:20" s="1" customFormat="1" ht="12" customHeight="1">
      <c r="B84" s="30"/>
      <c r="C84" s="25" t="s">
        <v>16</v>
      </c>
      <c r="L84" s="30"/>
    </row>
    <row r="85" spans="2:20" s="1" customFormat="1" ht="16.5" customHeight="1">
      <c r="B85" s="30"/>
      <c r="E85" s="253" t="str">
        <f>E7</f>
        <v>Úprava parku ve Vělopolí DPS</v>
      </c>
      <c r="F85" s="254"/>
      <c r="G85" s="254"/>
      <c r="H85" s="254"/>
      <c r="L85" s="30"/>
    </row>
    <row r="86" spans="2:20" ht="12" customHeight="1">
      <c r="B86" s="18"/>
      <c r="C86" s="25" t="s">
        <v>108</v>
      </c>
      <c r="L86" s="18"/>
    </row>
    <row r="87" spans="2:20" s="1" customFormat="1" ht="16.5" customHeight="1">
      <c r="B87" s="30"/>
      <c r="E87" s="253" t="s">
        <v>109</v>
      </c>
      <c r="F87" s="252"/>
      <c r="G87" s="252"/>
      <c r="H87" s="252"/>
      <c r="L87" s="30"/>
    </row>
    <row r="88" spans="2:20" s="1" customFormat="1" ht="12" customHeight="1">
      <c r="B88" s="30"/>
      <c r="C88" s="25" t="s">
        <v>110</v>
      </c>
      <c r="L88" s="30"/>
    </row>
    <row r="89" spans="2:20" s="1" customFormat="1" ht="16.5" customHeight="1">
      <c r="B89" s="30"/>
      <c r="E89" s="235" t="str">
        <f>E11</f>
        <v>C - Přístřešek pro sportovce</v>
      </c>
      <c r="F89" s="252"/>
      <c r="G89" s="252"/>
      <c r="H89" s="252"/>
      <c r="L89" s="30"/>
    </row>
    <row r="90" spans="2:20" s="1" customFormat="1" ht="6.9" customHeight="1">
      <c r="B90" s="30"/>
      <c r="L90" s="30"/>
    </row>
    <row r="91" spans="2:20" s="1" customFormat="1" ht="12" customHeight="1">
      <c r="B91" s="30"/>
      <c r="C91" s="25" t="s">
        <v>21</v>
      </c>
      <c r="F91" s="23" t="str">
        <f>F14</f>
        <v xml:space="preserve"> </v>
      </c>
      <c r="I91" s="25" t="s">
        <v>23</v>
      </c>
      <c r="J91" s="47" t="str">
        <f>IF(J14="","",J14)</f>
        <v>14. 5. 2025</v>
      </c>
      <c r="L91" s="30"/>
    </row>
    <row r="92" spans="2:20" s="1" customFormat="1" ht="6.9" customHeight="1">
      <c r="B92" s="30"/>
      <c r="L92" s="30"/>
    </row>
    <row r="93" spans="2:20" s="1" customFormat="1" ht="15.15" customHeight="1">
      <c r="B93" s="30"/>
      <c r="C93" s="25" t="s">
        <v>25</v>
      </c>
      <c r="F93" s="23" t="str">
        <f>E17</f>
        <v xml:space="preserve"> </v>
      </c>
      <c r="I93" s="25" t="s">
        <v>30</v>
      </c>
      <c r="J93" s="28" t="str">
        <f>E23</f>
        <v xml:space="preserve"> </v>
      </c>
      <c r="L93" s="30"/>
    </row>
    <row r="94" spans="2:20" s="1" customFormat="1" ht="15.15" customHeight="1">
      <c r="B94" s="30"/>
      <c r="C94" s="25" t="s">
        <v>28</v>
      </c>
      <c r="F94" s="23" t="str">
        <f>IF(E20="","",E20)</f>
        <v>Vyplň údaj</v>
      </c>
      <c r="I94" s="25" t="s">
        <v>32</v>
      </c>
      <c r="J94" s="28" t="str">
        <f>E26</f>
        <v xml:space="preserve"> </v>
      </c>
      <c r="L94" s="30"/>
    </row>
    <row r="95" spans="2:20" s="1" customFormat="1" ht="10.35" customHeight="1">
      <c r="B95" s="30"/>
      <c r="L95" s="30"/>
    </row>
    <row r="96" spans="2:20" s="10" customFormat="1" ht="29.25" customHeight="1">
      <c r="B96" s="109"/>
      <c r="C96" s="110" t="s">
        <v>130</v>
      </c>
      <c r="D96" s="111" t="s">
        <v>54</v>
      </c>
      <c r="E96" s="111" t="s">
        <v>50</v>
      </c>
      <c r="F96" s="111" t="s">
        <v>51</v>
      </c>
      <c r="G96" s="111" t="s">
        <v>131</v>
      </c>
      <c r="H96" s="111" t="s">
        <v>132</v>
      </c>
      <c r="I96" s="111" t="s">
        <v>133</v>
      </c>
      <c r="J96" s="112" t="s">
        <v>114</v>
      </c>
      <c r="K96" s="113" t="s">
        <v>134</v>
      </c>
      <c r="L96" s="109"/>
      <c r="M96" s="54" t="s">
        <v>19</v>
      </c>
      <c r="N96" s="55" t="s">
        <v>39</v>
      </c>
      <c r="O96" s="55" t="s">
        <v>135</v>
      </c>
      <c r="P96" s="55" t="s">
        <v>136</v>
      </c>
      <c r="Q96" s="55" t="s">
        <v>137</v>
      </c>
      <c r="R96" s="55" t="s">
        <v>138</v>
      </c>
      <c r="S96" s="55" t="s">
        <v>139</v>
      </c>
      <c r="T96" s="56" t="s">
        <v>140</v>
      </c>
    </row>
    <row r="97" spans="2:65" s="1" customFormat="1" ht="22.95" customHeight="1">
      <c r="B97" s="30"/>
      <c r="C97" s="59" t="s">
        <v>141</v>
      </c>
      <c r="J97" s="114">
        <f>BK97</f>
        <v>0</v>
      </c>
      <c r="L97" s="30"/>
      <c r="M97" s="57"/>
      <c r="N97" s="48"/>
      <c r="O97" s="48"/>
      <c r="P97" s="115">
        <f>P98+P169</f>
        <v>0</v>
      </c>
      <c r="Q97" s="48"/>
      <c r="R97" s="115">
        <f>R98+R169</f>
        <v>66.358965900000015</v>
      </c>
      <c r="S97" s="48"/>
      <c r="T97" s="116">
        <f>T98+T169</f>
        <v>0</v>
      </c>
      <c r="AT97" s="15" t="s">
        <v>68</v>
      </c>
      <c r="AU97" s="15" t="s">
        <v>115</v>
      </c>
      <c r="BK97" s="117">
        <f>BK98+BK169</f>
        <v>0</v>
      </c>
    </row>
    <row r="98" spans="2:65" s="11" customFormat="1" ht="25.95" customHeight="1">
      <c r="B98" s="118"/>
      <c r="D98" s="119" t="s">
        <v>68</v>
      </c>
      <c r="E98" s="120" t="s">
        <v>142</v>
      </c>
      <c r="F98" s="120" t="s">
        <v>143</v>
      </c>
      <c r="I98" s="121"/>
      <c r="J98" s="122">
        <f>BK98</f>
        <v>0</v>
      </c>
      <c r="L98" s="118"/>
      <c r="M98" s="123"/>
      <c r="P98" s="124">
        <f>P99+P110+P157+P162+P166</f>
        <v>0</v>
      </c>
      <c r="R98" s="124">
        <f>R99+R110+R157+R162+R166</f>
        <v>63.667784900000022</v>
      </c>
      <c r="T98" s="125">
        <f>T99+T110+T157+T162+T166</f>
        <v>0</v>
      </c>
      <c r="AR98" s="119" t="s">
        <v>76</v>
      </c>
      <c r="AT98" s="126" t="s">
        <v>68</v>
      </c>
      <c r="AU98" s="126" t="s">
        <v>69</v>
      </c>
      <c r="AY98" s="119" t="s">
        <v>144</v>
      </c>
      <c r="BK98" s="127">
        <f>BK99+BK110+BK157+BK162+BK166</f>
        <v>0</v>
      </c>
    </row>
    <row r="99" spans="2:65" s="11" customFormat="1" ht="22.95" customHeight="1">
      <c r="B99" s="118"/>
      <c r="D99" s="119" t="s">
        <v>68</v>
      </c>
      <c r="E99" s="128" t="s">
        <v>76</v>
      </c>
      <c r="F99" s="128" t="s">
        <v>145</v>
      </c>
      <c r="I99" s="121"/>
      <c r="J99" s="129">
        <f>BK99</f>
        <v>0</v>
      </c>
      <c r="L99" s="118"/>
      <c r="M99" s="123"/>
      <c r="P99" s="124">
        <f>SUM(P100:P109)</f>
        <v>0</v>
      </c>
      <c r="R99" s="124">
        <f>SUM(R100:R109)</f>
        <v>0</v>
      </c>
      <c r="T99" s="125">
        <f>SUM(T100:T109)</f>
        <v>0</v>
      </c>
      <c r="AR99" s="119" t="s">
        <v>76</v>
      </c>
      <c r="AT99" s="126" t="s">
        <v>68</v>
      </c>
      <c r="AU99" s="126" t="s">
        <v>76</v>
      </c>
      <c r="AY99" s="119" t="s">
        <v>144</v>
      </c>
      <c r="BK99" s="127">
        <f>SUM(BK100:BK109)</f>
        <v>0</v>
      </c>
    </row>
    <row r="100" spans="2:65" s="1" customFormat="1" ht="21.75" customHeight="1">
      <c r="B100" s="30"/>
      <c r="C100" s="130" t="s">
        <v>76</v>
      </c>
      <c r="D100" s="130" t="s">
        <v>146</v>
      </c>
      <c r="E100" s="131" t="s">
        <v>649</v>
      </c>
      <c r="F100" s="132" t="s">
        <v>650</v>
      </c>
      <c r="G100" s="133" t="s">
        <v>149</v>
      </c>
      <c r="H100" s="134">
        <v>30</v>
      </c>
      <c r="I100" s="135"/>
      <c r="J100" s="136">
        <f>ROUND(I100*H100,2)</f>
        <v>0</v>
      </c>
      <c r="K100" s="137"/>
      <c r="L100" s="30"/>
      <c r="M100" s="138" t="s">
        <v>19</v>
      </c>
      <c r="N100" s="139" t="s">
        <v>40</v>
      </c>
      <c r="P100" s="140">
        <f>O100*H100</f>
        <v>0</v>
      </c>
      <c r="Q100" s="140">
        <v>0</v>
      </c>
      <c r="R100" s="140">
        <f>Q100*H100</f>
        <v>0</v>
      </c>
      <c r="S100" s="140">
        <v>0</v>
      </c>
      <c r="T100" s="141">
        <f>S100*H100</f>
        <v>0</v>
      </c>
      <c r="AR100" s="142" t="s">
        <v>150</v>
      </c>
      <c r="AT100" s="142" t="s">
        <v>146</v>
      </c>
      <c r="AU100" s="142" t="s">
        <v>78</v>
      </c>
      <c r="AY100" s="15" t="s">
        <v>144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5" t="s">
        <v>76</v>
      </c>
      <c r="BK100" s="143">
        <f>ROUND(I100*H100,2)</f>
        <v>0</v>
      </c>
      <c r="BL100" s="15" t="s">
        <v>150</v>
      </c>
      <c r="BM100" s="142" t="s">
        <v>651</v>
      </c>
    </row>
    <row r="101" spans="2:65" s="1" customFormat="1">
      <c r="B101" s="30"/>
      <c r="D101" s="144" t="s">
        <v>152</v>
      </c>
      <c r="F101" s="145" t="s">
        <v>652</v>
      </c>
      <c r="I101" s="146"/>
      <c r="L101" s="30"/>
      <c r="M101" s="147"/>
      <c r="T101" s="51"/>
      <c r="AT101" s="15" t="s">
        <v>152</v>
      </c>
      <c r="AU101" s="15" t="s">
        <v>78</v>
      </c>
    </row>
    <row r="102" spans="2:65" s="1" customFormat="1" ht="37.950000000000003" customHeight="1">
      <c r="B102" s="30"/>
      <c r="C102" s="130" t="s">
        <v>78</v>
      </c>
      <c r="D102" s="130" t="s">
        <v>146</v>
      </c>
      <c r="E102" s="131" t="s">
        <v>172</v>
      </c>
      <c r="F102" s="132" t="s">
        <v>173</v>
      </c>
      <c r="G102" s="133" t="s">
        <v>149</v>
      </c>
      <c r="H102" s="134">
        <v>30</v>
      </c>
      <c r="I102" s="135"/>
      <c r="J102" s="136">
        <f>ROUND(I102*H102,2)</f>
        <v>0</v>
      </c>
      <c r="K102" s="137"/>
      <c r="L102" s="30"/>
      <c r="M102" s="138" t="s">
        <v>19</v>
      </c>
      <c r="N102" s="139" t="s">
        <v>40</v>
      </c>
      <c r="P102" s="140">
        <f>O102*H102</f>
        <v>0</v>
      </c>
      <c r="Q102" s="140">
        <v>0</v>
      </c>
      <c r="R102" s="140">
        <f>Q102*H102</f>
        <v>0</v>
      </c>
      <c r="S102" s="140">
        <v>0</v>
      </c>
      <c r="T102" s="141">
        <f>S102*H102</f>
        <v>0</v>
      </c>
      <c r="AR102" s="142" t="s">
        <v>150</v>
      </c>
      <c r="AT102" s="142" t="s">
        <v>146</v>
      </c>
      <c r="AU102" s="142" t="s">
        <v>78</v>
      </c>
      <c r="AY102" s="15" t="s">
        <v>144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5" t="s">
        <v>76</v>
      </c>
      <c r="BK102" s="143">
        <f>ROUND(I102*H102,2)</f>
        <v>0</v>
      </c>
      <c r="BL102" s="15" t="s">
        <v>150</v>
      </c>
      <c r="BM102" s="142" t="s">
        <v>653</v>
      </c>
    </row>
    <row r="103" spans="2:65" s="1" customFormat="1">
      <c r="B103" s="30"/>
      <c r="D103" s="144" t="s">
        <v>152</v>
      </c>
      <c r="F103" s="145" t="s">
        <v>175</v>
      </c>
      <c r="I103" s="146"/>
      <c r="L103" s="30"/>
      <c r="M103" s="147"/>
      <c r="T103" s="51"/>
      <c r="AT103" s="15" t="s">
        <v>152</v>
      </c>
      <c r="AU103" s="15" t="s">
        <v>78</v>
      </c>
    </row>
    <row r="104" spans="2:65" s="1" customFormat="1" ht="24.15" customHeight="1">
      <c r="B104" s="30"/>
      <c r="C104" s="130" t="s">
        <v>158</v>
      </c>
      <c r="D104" s="130" t="s">
        <v>146</v>
      </c>
      <c r="E104" s="131" t="s">
        <v>654</v>
      </c>
      <c r="F104" s="132" t="s">
        <v>655</v>
      </c>
      <c r="G104" s="133" t="s">
        <v>149</v>
      </c>
      <c r="H104" s="134">
        <v>30</v>
      </c>
      <c r="I104" s="135"/>
      <c r="J104" s="136">
        <f>ROUND(I104*H104,2)</f>
        <v>0</v>
      </c>
      <c r="K104" s="137"/>
      <c r="L104" s="30"/>
      <c r="M104" s="138" t="s">
        <v>19</v>
      </c>
      <c r="N104" s="139" t="s">
        <v>40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AR104" s="142" t="s">
        <v>150</v>
      </c>
      <c r="AT104" s="142" t="s">
        <v>146</v>
      </c>
      <c r="AU104" s="142" t="s">
        <v>78</v>
      </c>
      <c r="AY104" s="15" t="s">
        <v>144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5" t="s">
        <v>76</v>
      </c>
      <c r="BK104" s="143">
        <f>ROUND(I104*H104,2)</f>
        <v>0</v>
      </c>
      <c r="BL104" s="15" t="s">
        <v>150</v>
      </c>
      <c r="BM104" s="142" t="s">
        <v>656</v>
      </c>
    </row>
    <row r="105" spans="2:65" s="1" customFormat="1">
      <c r="B105" s="30"/>
      <c r="D105" s="144" t="s">
        <v>152</v>
      </c>
      <c r="F105" s="145" t="s">
        <v>657</v>
      </c>
      <c r="I105" s="146"/>
      <c r="L105" s="30"/>
      <c r="M105" s="147"/>
      <c r="T105" s="51"/>
      <c r="AT105" s="15" t="s">
        <v>152</v>
      </c>
      <c r="AU105" s="15" t="s">
        <v>78</v>
      </c>
    </row>
    <row r="106" spans="2:65" s="1" customFormat="1" ht="24.15" customHeight="1">
      <c r="B106" s="30"/>
      <c r="C106" s="130" t="s">
        <v>150</v>
      </c>
      <c r="D106" s="130" t="s">
        <v>146</v>
      </c>
      <c r="E106" s="131" t="s">
        <v>182</v>
      </c>
      <c r="F106" s="132" t="s">
        <v>183</v>
      </c>
      <c r="G106" s="133" t="s">
        <v>149</v>
      </c>
      <c r="H106" s="134">
        <v>10</v>
      </c>
      <c r="I106" s="135"/>
      <c r="J106" s="136">
        <f>ROUND(I106*H106,2)</f>
        <v>0</v>
      </c>
      <c r="K106" s="137"/>
      <c r="L106" s="30"/>
      <c r="M106" s="138" t="s">
        <v>19</v>
      </c>
      <c r="N106" s="139" t="s">
        <v>40</v>
      </c>
      <c r="P106" s="140">
        <f>O106*H106</f>
        <v>0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AR106" s="142" t="s">
        <v>150</v>
      </c>
      <c r="AT106" s="142" t="s">
        <v>146</v>
      </c>
      <c r="AU106" s="142" t="s">
        <v>78</v>
      </c>
      <c r="AY106" s="15" t="s">
        <v>144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5" t="s">
        <v>76</v>
      </c>
      <c r="BK106" s="143">
        <f>ROUND(I106*H106,2)</f>
        <v>0</v>
      </c>
      <c r="BL106" s="15" t="s">
        <v>150</v>
      </c>
      <c r="BM106" s="142" t="s">
        <v>658</v>
      </c>
    </row>
    <row r="107" spans="2:65" s="1" customFormat="1">
      <c r="B107" s="30"/>
      <c r="D107" s="144" t="s">
        <v>152</v>
      </c>
      <c r="F107" s="145" t="s">
        <v>185</v>
      </c>
      <c r="I107" s="146"/>
      <c r="L107" s="30"/>
      <c r="M107" s="147"/>
      <c r="T107" s="51"/>
      <c r="AT107" s="15" t="s">
        <v>152</v>
      </c>
      <c r="AU107" s="15" t="s">
        <v>78</v>
      </c>
    </row>
    <row r="108" spans="2:65" s="1" customFormat="1" ht="24.15" customHeight="1">
      <c r="B108" s="30"/>
      <c r="C108" s="130" t="s">
        <v>171</v>
      </c>
      <c r="D108" s="130" t="s">
        <v>146</v>
      </c>
      <c r="E108" s="131" t="s">
        <v>186</v>
      </c>
      <c r="F108" s="132" t="s">
        <v>187</v>
      </c>
      <c r="G108" s="133" t="s">
        <v>149</v>
      </c>
      <c r="H108" s="134">
        <v>20</v>
      </c>
      <c r="I108" s="135"/>
      <c r="J108" s="136">
        <f>ROUND(I108*H108,2)</f>
        <v>0</v>
      </c>
      <c r="K108" s="137"/>
      <c r="L108" s="30"/>
      <c r="M108" s="138" t="s">
        <v>19</v>
      </c>
      <c r="N108" s="139" t="s">
        <v>40</v>
      </c>
      <c r="P108" s="140">
        <f>O108*H108</f>
        <v>0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AR108" s="142" t="s">
        <v>150</v>
      </c>
      <c r="AT108" s="142" t="s">
        <v>146</v>
      </c>
      <c r="AU108" s="142" t="s">
        <v>78</v>
      </c>
      <c r="AY108" s="15" t="s">
        <v>144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5" t="s">
        <v>76</v>
      </c>
      <c r="BK108" s="143">
        <f>ROUND(I108*H108,2)</f>
        <v>0</v>
      </c>
      <c r="BL108" s="15" t="s">
        <v>150</v>
      </c>
      <c r="BM108" s="142" t="s">
        <v>659</v>
      </c>
    </row>
    <row r="109" spans="2:65" s="1" customFormat="1">
      <c r="B109" s="30"/>
      <c r="D109" s="144" t="s">
        <v>152</v>
      </c>
      <c r="F109" s="145" t="s">
        <v>189</v>
      </c>
      <c r="I109" s="146"/>
      <c r="L109" s="30"/>
      <c r="M109" s="147"/>
      <c r="T109" s="51"/>
      <c r="AT109" s="15" t="s">
        <v>152</v>
      </c>
      <c r="AU109" s="15" t="s">
        <v>78</v>
      </c>
    </row>
    <row r="110" spans="2:65" s="11" customFormat="1" ht="22.95" customHeight="1">
      <c r="B110" s="118"/>
      <c r="D110" s="119" t="s">
        <v>68</v>
      </c>
      <c r="E110" s="128" t="s">
        <v>78</v>
      </c>
      <c r="F110" s="128" t="s">
        <v>190</v>
      </c>
      <c r="I110" s="121"/>
      <c r="J110" s="129">
        <f>BK110</f>
        <v>0</v>
      </c>
      <c r="L110" s="118"/>
      <c r="M110" s="123"/>
      <c r="P110" s="124">
        <f>SUM(P111:P156)</f>
        <v>0</v>
      </c>
      <c r="R110" s="124">
        <f>SUM(R111:R156)</f>
        <v>63.656884900000023</v>
      </c>
      <c r="T110" s="125">
        <f>SUM(T111:T156)</f>
        <v>0</v>
      </c>
      <c r="AR110" s="119" t="s">
        <v>76</v>
      </c>
      <c r="AT110" s="126" t="s">
        <v>68</v>
      </c>
      <c r="AU110" s="126" t="s">
        <v>76</v>
      </c>
      <c r="AY110" s="119" t="s">
        <v>144</v>
      </c>
      <c r="BK110" s="127">
        <f>SUM(BK111:BK156)</f>
        <v>0</v>
      </c>
    </row>
    <row r="111" spans="2:65" s="1" customFormat="1" ht="24.15" customHeight="1">
      <c r="B111" s="30"/>
      <c r="C111" s="130" t="s">
        <v>176</v>
      </c>
      <c r="D111" s="130" t="s">
        <v>146</v>
      </c>
      <c r="E111" s="131" t="s">
        <v>220</v>
      </c>
      <c r="F111" s="132" t="s">
        <v>221</v>
      </c>
      <c r="G111" s="133" t="s">
        <v>161</v>
      </c>
      <c r="H111" s="134">
        <v>38.4</v>
      </c>
      <c r="I111" s="135"/>
      <c r="J111" s="136">
        <f>ROUND(I111*H111,2)</f>
        <v>0</v>
      </c>
      <c r="K111" s="137"/>
      <c r="L111" s="30"/>
      <c r="M111" s="138" t="s">
        <v>19</v>
      </c>
      <c r="N111" s="139" t="s">
        <v>40</v>
      </c>
      <c r="P111" s="140">
        <f>O111*H111</f>
        <v>0</v>
      </c>
      <c r="Q111" s="140">
        <v>1.7000000000000001E-4</v>
      </c>
      <c r="R111" s="140">
        <f>Q111*H111</f>
        <v>6.5279999999999999E-3</v>
      </c>
      <c r="S111" s="140">
        <v>0</v>
      </c>
      <c r="T111" s="141">
        <f>S111*H111</f>
        <v>0</v>
      </c>
      <c r="AR111" s="142" t="s">
        <v>150</v>
      </c>
      <c r="AT111" s="142" t="s">
        <v>146</v>
      </c>
      <c r="AU111" s="142" t="s">
        <v>78</v>
      </c>
      <c r="AY111" s="15" t="s">
        <v>144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5" t="s">
        <v>76</v>
      </c>
      <c r="BK111" s="143">
        <f>ROUND(I111*H111,2)</f>
        <v>0</v>
      </c>
      <c r="BL111" s="15" t="s">
        <v>150</v>
      </c>
      <c r="BM111" s="142" t="s">
        <v>660</v>
      </c>
    </row>
    <row r="112" spans="2:65" s="1" customFormat="1">
      <c r="B112" s="30"/>
      <c r="D112" s="144" t="s">
        <v>152</v>
      </c>
      <c r="F112" s="145" t="s">
        <v>223</v>
      </c>
      <c r="I112" s="146"/>
      <c r="L112" s="30"/>
      <c r="M112" s="147"/>
      <c r="T112" s="51"/>
      <c r="AT112" s="15" t="s">
        <v>152</v>
      </c>
      <c r="AU112" s="15" t="s">
        <v>78</v>
      </c>
    </row>
    <row r="113" spans="2:65" s="12" customFormat="1">
      <c r="B113" s="159"/>
      <c r="D113" s="160" t="s">
        <v>169</v>
      </c>
      <c r="E113" s="166" t="s">
        <v>19</v>
      </c>
      <c r="F113" s="161" t="s">
        <v>661</v>
      </c>
      <c r="H113" s="162">
        <v>38.4</v>
      </c>
      <c r="I113" s="163"/>
      <c r="L113" s="159"/>
      <c r="M113" s="164"/>
      <c r="T113" s="165"/>
      <c r="AT113" s="166" t="s">
        <v>169</v>
      </c>
      <c r="AU113" s="166" t="s">
        <v>78</v>
      </c>
      <c r="AV113" s="12" t="s">
        <v>78</v>
      </c>
      <c r="AW113" s="12" t="s">
        <v>31</v>
      </c>
      <c r="AX113" s="12" t="s">
        <v>76</v>
      </c>
      <c r="AY113" s="166" t="s">
        <v>144</v>
      </c>
    </row>
    <row r="114" spans="2:65" s="1" customFormat="1" ht="16.5" customHeight="1">
      <c r="B114" s="30"/>
      <c r="C114" s="148" t="s">
        <v>181</v>
      </c>
      <c r="D114" s="148" t="s">
        <v>164</v>
      </c>
      <c r="E114" s="149" t="s">
        <v>226</v>
      </c>
      <c r="F114" s="150" t="s">
        <v>227</v>
      </c>
      <c r="G114" s="151" t="s">
        <v>161</v>
      </c>
      <c r="H114" s="152">
        <v>45.484999999999999</v>
      </c>
      <c r="I114" s="153"/>
      <c r="J114" s="154">
        <f>ROUND(I114*H114,2)</f>
        <v>0</v>
      </c>
      <c r="K114" s="155"/>
      <c r="L114" s="156"/>
      <c r="M114" s="157" t="s">
        <v>19</v>
      </c>
      <c r="N114" s="158" t="s">
        <v>40</v>
      </c>
      <c r="P114" s="140">
        <f>O114*H114</f>
        <v>0</v>
      </c>
      <c r="Q114" s="140">
        <v>2.0000000000000001E-4</v>
      </c>
      <c r="R114" s="140">
        <f>Q114*H114</f>
        <v>9.0970000000000009E-3</v>
      </c>
      <c r="S114" s="140">
        <v>0</v>
      </c>
      <c r="T114" s="141">
        <f>S114*H114</f>
        <v>0</v>
      </c>
      <c r="AR114" s="142" t="s">
        <v>167</v>
      </c>
      <c r="AT114" s="142" t="s">
        <v>164</v>
      </c>
      <c r="AU114" s="142" t="s">
        <v>78</v>
      </c>
      <c r="AY114" s="15" t="s">
        <v>144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5" t="s">
        <v>76</v>
      </c>
      <c r="BK114" s="143">
        <f>ROUND(I114*H114,2)</f>
        <v>0</v>
      </c>
      <c r="BL114" s="15" t="s">
        <v>150</v>
      </c>
      <c r="BM114" s="142" t="s">
        <v>662</v>
      </c>
    </row>
    <row r="115" spans="2:65" s="12" customFormat="1">
      <c r="B115" s="159"/>
      <c r="D115" s="160" t="s">
        <v>169</v>
      </c>
      <c r="F115" s="161" t="s">
        <v>663</v>
      </c>
      <c r="H115" s="162">
        <v>45.484999999999999</v>
      </c>
      <c r="I115" s="163"/>
      <c r="L115" s="159"/>
      <c r="M115" s="164"/>
      <c r="T115" s="165"/>
      <c r="AT115" s="166" t="s">
        <v>169</v>
      </c>
      <c r="AU115" s="166" t="s">
        <v>78</v>
      </c>
      <c r="AV115" s="12" t="s">
        <v>78</v>
      </c>
      <c r="AW115" s="12" t="s">
        <v>4</v>
      </c>
      <c r="AX115" s="12" t="s">
        <v>76</v>
      </c>
      <c r="AY115" s="166" t="s">
        <v>144</v>
      </c>
    </row>
    <row r="116" spans="2:65" s="1" customFormat="1" ht="16.5" customHeight="1">
      <c r="B116" s="30"/>
      <c r="C116" s="130" t="s">
        <v>167</v>
      </c>
      <c r="D116" s="130" t="s">
        <v>146</v>
      </c>
      <c r="E116" s="131" t="s">
        <v>231</v>
      </c>
      <c r="F116" s="132" t="s">
        <v>232</v>
      </c>
      <c r="G116" s="133" t="s">
        <v>149</v>
      </c>
      <c r="H116" s="134">
        <v>3.84</v>
      </c>
      <c r="I116" s="135"/>
      <c r="J116" s="136">
        <f>ROUND(I116*H116,2)</f>
        <v>0</v>
      </c>
      <c r="K116" s="137"/>
      <c r="L116" s="30"/>
      <c r="M116" s="138" t="s">
        <v>19</v>
      </c>
      <c r="N116" s="139" t="s">
        <v>40</v>
      </c>
      <c r="P116" s="140">
        <f>O116*H116</f>
        <v>0</v>
      </c>
      <c r="Q116" s="140">
        <v>1.92</v>
      </c>
      <c r="R116" s="140">
        <f>Q116*H116</f>
        <v>7.3727999999999998</v>
      </c>
      <c r="S116" s="140">
        <v>0</v>
      </c>
      <c r="T116" s="141">
        <f>S116*H116</f>
        <v>0</v>
      </c>
      <c r="AR116" s="142" t="s">
        <v>150</v>
      </c>
      <c r="AT116" s="142" t="s">
        <v>146</v>
      </c>
      <c r="AU116" s="142" t="s">
        <v>78</v>
      </c>
      <c r="AY116" s="15" t="s">
        <v>144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5" t="s">
        <v>76</v>
      </c>
      <c r="BK116" s="143">
        <f>ROUND(I116*H116,2)</f>
        <v>0</v>
      </c>
      <c r="BL116" s="15" t="s">
        <v>150</v>
      </c>
      <c r="BM116" s="142" t="s">
        <v>664</v>
      </c>
    </row>
    <row r="117" spans="2:65" s="1" customFormat="1">
      <c r="B117" s="30"/>
      <c r="D117" s="144" t="s">
        <v>152</v>
      </c>
      <c r="F117" s="145" t="s">
        <v>234</v>
      </c>
      <c r="I117" s="146"/>
      <c r="L117" s="30"/>
      <c r="M117" s="147"/>
      <c r="T117" s="51"/>
      <c r="AT117" s="15" t="s">
        <v>152</v>
      </c>
      <c r="AU117" s="15" t="s">
        <v>78</v>
      </c>
    </row>
    <row r="118" spans="2:65" s="1" customFormat="1" ht="19.2">
      <c r="B118" s="30"/>
      <c r="D118" s="160" t="s">
        <v>235</v>
      </c>
      <c r="F118" s="167" t="s">
        <v>236</v>
      </c>
      <c r="I118" s="146"/>
      <c r="L118" s="30"/>
      <c r="M118" s="147"/>
      <c r="T118" s="51"/>
      <c r="AT118" s="15" t="s">
        <v>235</v>
      </c>
      <c r="AU118" s="15" t="s">
        <v>78</v>
      </c>
    </row>
    <row r="119" spans="2:65" s="12" customFormat="1">
      <c r="B119" s="159"/>
      <c r="D119" s="160" t="s">
        <v>169</v>
      </c>
      <c r="E119" s="166" t="s">
        <v>19</v>
      </c>
      <c r="F119" s="161" t="s">
        <v>665</v>
      </c>
      <c r="H119" s="162">
        <v>3.84</v>
      </c>
      <c r="I119" s="163"/>
      <c r="L119" s="159"/>
      <c r="M119" s="164"/>
      <c r="T119" s="165"/>
      <c r="AT119" s="166" t="s">
        <v>169</v>
      </c>
      <c r="AU119" s="166" t="s">
        <v>78</v>
      </c>
      <c r="AV119" s="12" t="s">
        <v>78</v>
      </c>
      <c r="AW119" s="12" t="s">
        <v>31</v>
      </c>
      <c r="AX119" s="12" t="s">
        <v>76</v>
      </c>
      <c r="AY119" s="166" t="s">
        <v>144</v>
      </c>
    </row>
    <row r="120" spans="2:65" s="1" customFormat="1" ht="16.5" customHeight="1">
      <c r="B120" s="30"/>
      <c r="C120" s="130" t="s">
        <v>191</v>
      </c>
      <c r="D120" s="130" t="s">
        <v>146</v>
      </c>
      <c r="E120" s="131" t="s">
        <v>239</v>
      </c>
      <c r="F120" s="132" t="s">
        <v>240</v>
      </c>
      <c r="G120" s="133" t="s">
        <v>241</v>
      </c>
      <c r="H120" s="134">
        <v>24</v>
      </c>
      <c r="I120" s="135"/>
      <c r="J120" s="136">
        <f>ROUND(I120*H120,2)</f>
        <v>0</v>
      </c>
      <c r="K120" s="137"/>
      <c r="L120" s="30"/>
      <c r="M120" s="138" t="s">
        <v>19</v>
      </c>
      <c r="N120" s="139" t="s">
        <v>40</v>
      </c>
      <c r="P120" s="140">
        <f>O120*H120</f>
        <v>0</v>
      </c>
      <c r="Q120" s="140">
        <v>4.8999999999999998E-4</v>
      </c>
      <c r="R120" s="140">
        <f>Q120*H120</f>
        <v>1.176E-2</v>
      </c>
      <c r="S120" s="140">
        <v>0</v>
      </c>
      <c r="T120" s="141">
        <f>S120*H120</f>
        <v>0</v>
      </c>
      <c r="AR120" s="142" t="s">
        <v>150</v>
      </c>
      <c r="AT120" s="142" t="s">
        <v>146</v>
      </c>
      <c r="AU120" s="142" t="s">
        <v>78</v>
      </c>
      <c r="AY120" s="15" t="s">
        <v>144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5" t="s">
        <v>76</v>
      </c>
      <c r="BK120" s="143">
        <f>ROUND(I120*H120,2)</f>
        <v>0</v>
      </c>
      <c r="BL120" s="15" t="s">
        <v>150</v>
      </c>
      <c r="BM120" s="142" t="s">
        <v>666</v>
      </c>
    </row>
    <row r="121" spans="2:65" s="1" customFormat="1">
      <c r="B121" s="30"/>
      <c r="D121" s="144" t="s">
        <v>152</v>
      </c>
      <c r="F121" s="145" t="s">
        <v>243</v>
      </c>
      <c r="I121" s="146"/>
      <c r="L121" s="30"/>
      <c r="M121" s="147"/>
      <c r="T121" s="51"/>
      <c r="AT121" s="15" t="s">
        <v>152</v>
      </c>
      <c r="AU121" s="15" t="s">
        <v>78</v>
      </c>
    </row>
    <row r="122" spans="2:65" s="12" customFormat="1">
      <c r="B122" s="159"/>
      <c r="D122" s="160" t="s">
        <v>169</v>
      </c>
      <c r="E122" s="166" t="s">
        <v>19</v>
      </c>
      <c r="F122" s="161" t="s">
        <v>261</v>
      </c>
      <c r="H122" s="162">
        <v>24</v>
      </c>
      <c r="I122" s="163"/>
      <c r="L122" s="159"/>
      <c r="M122" s="164"/>
      <c r="T122" s="165"/>
      <c r="AT122" s="166" t="s">
        <v>169</v>
      </c>
      <c r="AU122" s="166" t="s">
        <v>78</v>
      </c>
      <c r="AV122" s="12" t="s">
        <v>78</v>
      </c>
      <c r="AW122" s="12" t="s">
        <v>31</v>
      </c>
      <c r="AX122" s="12" t="s">
        <v>76</v>
      </c>
      <c r="AY122" s="166" t="s">
        <v>144</v>
      </c>
    </row>
    <row r="123" spans="2:65" s="1" customFormat="1" ht="24.15" customHeight="1">
      <c r="B123" s="30"/>
      <c r="C123" s="130" t="s">
        <v>197</v>
      </c>
      <c r="D123" s="130" t="s">
        <v>146</v>
      </c>
      <c r="E123" s="131" t="s">
        <v>667</v>
      </c>
      <c r="F123" s="132" t="s">
        <v>668</v>
      </c>
      <c r="G123" s="133" t="s">
        <v>161</v>
      </c>
      <c r="H123" s="134">
        <v>26</v>
      </c>
      <c r="I123" s="135"/>
      <c r="J123" s="136">
        <f>ROUND(I123*H123,2)</f>
        <v>0</v>
      </c>
      <c r="K123" s="137"/>
      <c r="L123" s="30"/>
      <c r="M123" s="138" t="s">
        <v>19</v>
      </c>
      <c r="N123" s="139" t="s">
        <v>40</v>
      </c>
      <c r="P123" s="140">
        <f>O123*H123</f>
        <v>0</v>
      </c>
      <c r="Q123" s="140">
        <v>1E-4</v>
      </c>
      <c r="R123" s="140">
        <f>Q123*H123</f>
        <v>2.6000000000000003E-3</v>
      </c>
      <c r="S123" s="140">
        <v>0</v>
      </c>
      <c r="T123" s="141">
        <f>S123*H123</f>
        <v>0</v>
      </c>
      <c r="AR123" s="142" t="s">
        <v>150</v>
      </c>
      <c r="AT123" s="142" t="s">
        <v>146</v>
      </c>
      <c r="AU123" s="142" t="s">
        <v>78</v>
      </c>
      <c r="AY123" s="15" t="s">
        <v>144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76</v>
      </c>
      <c r="BK123" s="143">
        <f>ROUND(I123*H123,2)</f>
        <v>0</v>
      </c>
      <c r="BL123" s="15" t="s">
        <v>150</v>
      </c>
      <c r="BM123" s="142" t="s">
        <v>669</v>
      </c>
    </row>
    <row r="124" spans="2:65" s="1" customFormat="1">
      <c r="B124" s="30"/>
      <c r="D124" s="144" t="s">
        <v>152</v>
      </c>
      <c r="F124" s="145" t="s">
        <v>670</v>
      </c>
      <c r="I124" s="146"/>
      <c r="L124" s="30"/>
      <c r="M124" s="147"/>
      <c r="T124" s="51"/>
      <c r="AT124" s="15" t="s">
        <v>152</v>
      </c>
      <c r="AU124" s="15" t="s">
        <v>78</v>
      </c>
    </row>
    <row r="125" spans="2:65" s="12" customFormat="1">
      <c r="B125" s="159"/>
      <c r="D125" s="160" t="s">
        <v>169</v>
      </c>
      <c r="E125" s="166" t="s">
        <v>19</v>
      </c>
      <c r="F125" s="161" t="s">
        <v>270</v>
      </c>
      <c r="H125" s="162">
        <v>26</v>
      </c>
      <c r="I125" s="163"/>
      <c r="L125" s="159"/>
      <c r="M125" s="164"/>
      <c r="T125" s="165"/>
      <c r="AT125" s="166" t="s">
        <v>169</v>
      </c>
      <c r="AU125" s="166" t="s">
        <v>78</v>
      </c>
      <c r="AV125" s="12" t="s">
        <v>78</v>
      </c>
      <c r="AW125" s="12" t="s">
        <v>31</v>
      </c>
      <c r="AX125" s="12" t="s">
        <v>76</v>
      </c>
      <c r="AY125" s="166" t="s">
        <v>144</v>
      </c>
    </row>
    <row r="126" spans="2:65" s="1" customFormat="1" ht="16.5" customHeight="1">
      <c r="B126" s="30"/>
      <c r="C126" s="148" t="s">
        <v>202</v>
      </c>
      <c r="D126" s="148" t="s">
        <v>164</v>
      </c>
      <c r="E126" s="149" t="s">
        <v>226</v>
      </c>
      <c r="F126" s="150" t="s">
        <v>227</v>
      </c>
      <c r="G126" s="151" t="s">
        <v>161</v>
      </c>
      <c r="H126" s="152">
        <v>30.797000000000001</v>
      </c>
      <c r="I126" s="153"/>
      <c r="J126" s="154">
        <f>ROUND(I126*H126,2)</f>
        <v>0</v>
      </c>
      <c r="K126" s="155"/>
      <c r="L126" s="156"/>
      <c r="M126" s="157" t="s">
        <v>19</v>
      </c>
      <c r="N126" s="158" t="s">
        <v>40</v>
      </c>
      <c r="P126" s="140">
        <f>O126*H126</f>
        <v>0</v>
      </c>
      <c r="Q126" s="140">
        <v>2.0000000000000001E-4</v>
      </c>
      <c r="R126" s="140">
        <f>Q126*H126</f>
        <v>6.1594000000000006E-3</v>
      </c>
      <c r="S126" s="140">
        <v>0</v>
      </c>
      <c r="T126" s="141">
        <f>S126*H126</f>
        <v>0</v>
      </c>
      <c r="AR126" s="142" t="s">
        <v>167</v>
      </c>
      <c r="AT126" s="142" t="s">
        <v>164</v>
      </c>
      <c r="AU126" s="142" t="s">
        <v>78</v>
      </c>
      <c r="AY126" s="15" t="s">
        <v>144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5" t="s">
        <v>76</v>
      </c>
      <c r="BK126" s="143">
        <f>ROUND(I126*H126,2)</f>
        <v>0</v>
      </c>
      <c r="BL126" s="15" t="s">
        <v>150</v>
      </c>
      <c r="BM126" s="142" t="s">
        <v>671</v>
      </c>
    </row>
    <row r="127" spans="2:65" s="12" customFormat="1">
      <c r="B127" s="159"/>
      <c r="D127" s="160" t="s">
        <v>169</v>
      </c>
      <c r="F127" s="161" t="s">
        <v>672</v>
      </c>
      <c r="H127" s="162">
        <v>30.797000000000001</v>
      </c>
      <c r="I127" s="163"/>
      <c r="L127" s="159"/>
      <c r="M127" s="164"/>
      <c r="T127" s="165"/>
      <c r="AT127" s="166" t="s">
        <v>169</v>
      </c>
      <c r="AU127" s="166" t="s">
        <v>78</v>
      </c>
      <c r="AV127" s="12" t="s">
        <v>78</v>
      </c>
      <c r="AW127" s="12" t="s">
        <v>4</v>
      </c>
      <c r="AX127" s="12" t="s">
        <v>76</v>
      </c>
      <c r="AY127" s="166" t="s">
        <v>144</v>
      </c>
    </row>
    <row r="128" spans="2:65" s="1" customFormat="1" ht="21.75" customHeight="1">
      <c r="B128" s="30"/>
      <c r="C128" s="130" t="s">
        <v>207</v>
      </c>
      <c r="D128" s="130" t="s">
        <v>146</v>
      </c>
      <c r="E128" s="131" t="s">
        <v>266</v>
      </c>
      <c r="F128" s="132" t="s">
        <v>267</v>
      </c>
      <c r="G128" s="133" t="s">
        <v>149</v>
      </c>
      <c r="H128" s="134">
        <v>5.85</v>
      </c>
      <c r="I128" s="135"/>
      <c r="J128" s="136">
        <f>ROUND(I128*H128,2)</f>
        <v>0</v>
      </c>
      <c r="K128" s="137"/>
      <c r="L128" s="30"/>
      <c r="M128" s="138" t="s">
        <v>19</v>
      </c>
      <c r="N128" s="139" t="s">
        <v>40</v>
      </c>
      <c r="P128" s="140">
        <f>O128*H128</f>
        <v>0</v>
      </c>
      <c r="Q128" s="140">
        <v>2.16</v>
      </c>
      <c r="R128" s="140">
        <f>Q128*H128</f>
        <v>12.635999999999999</v>
      </c>
      <c r="S128" s="140">
        <v>0</v>
      </c>
      <c r="T128" s="141">
        <f>S128*H128</f>
        <v>0</v>
      </c>
      <c r="AR128" s="142" t="s">
        <v>150</v>
      </c>
      <c r="AT128" s="142" t="s">
        <v>146</v>
      </c>
      <c r="AU128" s="142" t="s">
        <v>78</v>
      </c>
      <c r="AY128" s="15" t="s">
        <v>144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5" t="s">
        <v>76</v>
      </c>
      <c r="BK128" s="143">
        <f>ROUND(I128*H128,2)</f>
        <v>0</v>
      </c>
      <c r="BL128" s="15" t="s">
        <v>150</v>
      </c>
      <c r="BM128" s="142" t="s">
        <v>673</v>
      </c>
    </row>
    <row r="129" spans="2:65" s="12" customFormat="1">
      <c r="B129" s="159"/>
      <c r="D129" s="160" t="s">
        <v>169</v>
      </c>
      <c r="E129" s="166" t="s">
        <v>19</v>
      </c>
      <c r="F129" s="161" t="s">
        <v>674</v>
      </c>
      <c r="H129" s="162">
        <v>5.85</v>
      </c>
      <c r="I129" s="163"/>
      <c r="L129" s="159"/>
      <c r="M129" s="164"/>
      <c r="T129" s="165"/>
      <c r="AT129" s="166" t="s">
        <v>169</v>
      </c>
      <c r="AU129" s="166" t="s">
        <v>78</v>
      </c>
      <c r="AV129" s="12" t="s">
        <v>78</v>
      </c>
      <c r="AW129" s="12" t="s">
        <v>31</v>
      </c>
      <c r="AX129" s="12" t="s">
        <v>69</v>
      </c>
      <c r="AY129" s="166" t="s">
        <v>144</v>
      </c>
    </row>
    <row r="130" spans="2:65" s="13" customFormat="1">
      <c r="B130" s="168"/>
      <c r="D130" s="160" t="s">
        <v>169</v>
      </c>
      <c r="E130" s="169" t="s">
        <v>19</v>
      </c>
      <c r="F130" s="170" t="s">
        <v>405</v>
      </c>
      <c r="H130" s="171">
        <v>5.85</v>
      </c>
      <c r="I130" s="172"/>
      <c r="L130" s="168"/>
      <c r="M130" s="173"/>
      <c r="T130" s="174"/>
      <c r="AT130" s="169" t="s">
        <v>169</v>
      </c>
      <c r="AU130" s="169" t="s">
        <v>78</v>
      </c>
      <c r="AV130" s="13" t="s">
        <v>150</v>
      </c>
      <c r="AW130" s="13" t="s">
        <v>31</v>
      </c>
      <c r="AX130" s="13" t="s">
        <v>76</v>
      </c>
      <c r="AY130" s="169" t="s">
        <v>144</v>
      </c>
    </row>
    <row r="131" spans="2:65" s="1" customFormat="1" ht="16.5" customHeight="1">
      <c r="B131" s="30"/>
      <c r="C131" s="130" t="s">
        <v>210</v>
      </c>
      <c r="D131" s="130" t="s">
        <v>146</v>
      </c>
      <c r="E131" s="131" t="s">
        <v>675</v>
      </c>
      <c r="F131" s="132" t="s">
        <v>676</v>
      </c>
      <c r="G131" s="133" t="s">
        <v>149</v>
      </c>
      <c r="H131" s="134">
        <v>3.0750000000000002</v>
      </c>
      <c r="I131" s="135"/>
      <c r="J131" s="136">
        <f>ROUND(I131*H131,2)</f>
        <v>0</v>
      </c>
      <c r="K131" s="137"/>
      <c r="L131" s="30"/>
      <c r="M131" s="138" t="s">
        <v>19</v>
      </c>
      <c r="N131" s="139" t="s">
        <v>40</v>
      </c>
      <c r="P131" s="140">
        <f>O131*H131</f>
        <v>0</v>
      </c>
      <c r="Q131" s="140">
        <v>2.3010199999999998</v>
      </c>
      <c r="R131" s="140">
        <f>Q131*H131</f>
        <v>7.0756364999999999</v>
      </c>
      <c r="S131" s="140">
        <v>0</v>
      </c>
      <c r="T131" s="141">
        <f>S131*H131</f>
        <v>0</v>
      </c>
      <c r="AR131" s="142" t="s">
        <v>150</v>
      </c>
      <c r="AT131" s="142" t="s">
        <v>146</v>
      </c>
      <c r="AU131" s="142" t="s">
        <v>78</v>
      </c>
      <c r="AY131" s="15" t="s">
        <v>144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5" t="s">
        <v>76</v>
      </c>
      <c r="BK131" s="143">
        <f>ROUND(I131*H131,2)</f>
        <v>0</v>
      </c>
      <c r="BL131" s="15" t="s">
        <v>150</v>
      </c>
      <c r="BM131" s="142" t="s">
        <v>677</v>
      </c>
    </row>
    <row r="132" spans="2:65" s="1" customFormat="1">
      <c r="B132" s="30"/>
      <c r="D132" s="144" t="s">
        <v>152</v>
      </c>
      <c r="F132" s="145" t="s">
        <v>678</v>
      </c>
      <c r="I132" s="146"/>
      <c r="L132" s="30"/>
      <c r="M132" s="147"/>
      <c r="T132" s="51"/>
      <c r="AT132" s="15" t="s">
        <v>152</v>
      </c>
      <c r="AU132" s="15" t="s">
        <v>78</v>
      </c>
    </row>
    <row r="133" spans="2:65" s="12" customFormat="1">
      <c r="B133" s="159"/>
      <c r="D133" s="160" t="s">
        <v>169</v>
      </c>
      <c r="E133" s="166" t="s">
        <v>19</v>
      </c>
      <c r="F133" s="161" t="s">
        <v>679</v>
      </c>
      <c r="H133" s="162">
        <v>1.95</v>
      </c>
      <c r="I133" s="163"/>
      <c r="L133" s="159"/>
      <c r="M133" s="164"/>
      <c r="T133" s="165"/>
      <c r="AT133" s="166" t="s">
        <v>169</v>
      </c>
      <c r="AU133" s="166" t="s">
        <v>78</v>
      </c>
      <c r="AV133" s="12" t="s">
        <v>78</v>
      </c>
      <c r="AW133" s="12" t="s">
        <v>31</v>
      </c>
      <c r="AX133" s="12" t="s">
        <v>69</v>
      </c>
      <c r="AY133" s="166" t="s">
        <v>144</v>
      </c>
    </row>
    <row r="134" spans="2:65" s="12" customFormat="1">
      <c r="B134" s="159"/>
      <c r="D134" s="160" t="s">
        <v>169</v>
      </c>
      <c r="E134" s="166" t="s">
        <v>19</v>
      </c>
      <c r="F134" s="161" t="s">
        <v>680</v>
      </c>
      <c r="H134" s="162">
        <v>1.125</v>
      </c>
      <c r="I134" s="163"/>
      <c r="L134" s="159"/>
      <c r="M134" s="164"/>
      <c r="T134" s="165"/>
      <c r="AT134" s="166" t="s">
        <v>169</v>
      </c>
      <c r="AU134" s="166" t="s">
        <v>78</v>
      </c>
      <c r="AV134" s="12" t="s">
        <v>78</v>
      </c>
      <c r="AW134" s="12" t="s">
        <v>31</v>
      </c>
      <c r="AX134" s="12" t="s">
        <v>69</v>
      </c>
      <c r="AY134" s="166" t="s">
        <v>144</v>
      </c>
    </row>
    <row r="135" spans="2:65" s="13" customFormat="1">
      <c r="B135" s="168"/>
      <c r="D135" s="160" t="s">
        <v>169</v>
      </c>
      <c r="E135" s="169" t="s">
        <v>19</v>
      </c>
      <c r="F135" s="170" t="s">
        <v>405</v>
      </c>
      <c r="H135" s="171">
        <v>3.0750000000000002</v>
      </c>
      <c r="I135" s="172"/>
      <c r="L135" s="168"/>
      <c r="M135" s="173"/>
      <c r="T135" s="174"/>
      <c r="AT135" s="169" t="s">
        <v>169</v>
      </c>
      <c r="AU135" s="169" t="s">
        <v>78</v>
      </c>
      <c r="AV135" s="13" t="s">
        <v>150</v>
      </c>
      <c r="AW135" s="13" t="s">
        <v>31</v>
      </c>
      <c r="AX135" s="13" t="s">
        <v>76</v>
      </c>
      <c r="AY135" s="169" t="s">
        <v>144</v>
      </c>
    </row>
    <row r="136" spans="2:65" s="1" customFormat="1" ht="16.5" customHeight="1">
      <c r="B136" s="30"/>
      <c r="C136" s="130" t="s">
        <v>215</v>
      </c>
      <c r="D136" s="130" t="s">
        <v>146</v>
      </c>
      <c r="E136" s="131" t="s">
        <v>271</v>
      </c>
      <c r="F136" s="132" t="s">
        <v>272</v>
      </c>
      <c r="G136" s="133" t="s">
        <v>149</v>
      </c>
      <c r="H136" s="134">
        <v>4.5</v>
      </c>
      <c r="I136" s="135"/>
      <c r="J136" s="136">
        <f>ROUND(I136*H136,2)</f>
        <v>0</v>
      </c>
      <c r="K136" s="137"/>
      <c r="L136" s="30"/>
      <c r="M136" s="138" t="s">
        <v>19</v>
      </c>
      <c r="N136" s="139" t="s">
        <v>40</v>
      </c>
      <c r="P136" s="140">
        <f>O136*H136</f>
        <v>0</v>
      </c>
      <c r="Q136" s="140">
        <v>2.5236100000000001</v>
      </c>
      <c r="R136" s="140">
        <f>Q136*H136</f>
        <v>11.356245000000001</v>
      </c>
      <c r="S136" s="140">
        <v>0</v>
      </c>
      <c r="T136" s="141">
        <f>S136*H136</f>
        <v>0</v>
      </c>
      <c r="AR136" s="142" t="s">
        <v>150</v>
      </c>
      <c r="AT136" s="142" t="s">
        <v>146</v>
      </c>
      <c r="AU136" s="142" t="s">
        <v>78</v>
      </c>
      <c r="AY136" s="15" t="s">
        <v>144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76</v>
      </c>
      <c r="BK136" s="143">
        <f>ROUND(I136*H136,2)</f>
        <v>0</v>
      </c>
      <c r="BL136" s="15" t="s">
        <v>150</v>
      </c>
      <c r="BM136" s="142" t="s">
        <v>681</v>
      </c>
    </row>
    <row r="137" spans="2:65" s="1" customFormat="1">
      <c r="B137" s="30"/>
      <c r="D137" s="144" t="s">
        <v>152</v>
      </c>
      <c r="F137" s="145" t="s">
        <v>274</v>
      </c>
      <c r="I137" s="146"/>
      <c r="L137" s="30"/>
      <c r="M137" s="147"/>
      <c r="T137" s="51"/>
      <c r="AT137" s="15" t="s">
        <v>152</v>
      </c>
      <c r="AU137" s="15" t="s">
        <v>78</v>
      </c>
    </row>
    <row r="138" spans="2:65" s="1" customFormat="1" ht="16.5" customHeight="1">
      <c r="B138" s="30"/>
      <c r="C138" s="130" t="s">
        <v>8</v>
      </c>
      <c r="D138" s="130" t="s">
        <v>146</v>
      </c>
      <c r="E138" s="131" t="s">
        <v>276</v>
      </c>
      <c r="F138" s="132" t="s">
        <v>277</v>
      </c>
      <c r="G138" s="133" t="s">
        <v>161</v>
      </c>
      <c r="H138" s="134">
        <v>12</v>
      </c>
      <c r="I138" s="135"/>
      <c r="J138" s="136">
        <f>ROUND(I138*H138,2)</f>
        <v>0</v>
      </c>
      <c r="K138" s="137"/>
      <c r="L138" s="30"/>
      <c r="M138" s="138" t="s">
        <v>19</v>
      </c>
      <c r="N138" s="139" t="s">
        <v>40</v>
      </c>
      <c r="P138" s="140">
        <f>O138*H138</f>
        <v>0</v>
      </c>
      <c r="Q138" s="140">
        <v>2.9399999999999999E-3</v>
      </c>
      <c r="R138" s="140">
        <f>Q138*H138</f>
        <v>3.5279999999999999E-2</v>
      </c>
      <c r="S138" s="140">
        <v>0</v>
      </c>
      <c r="T138" s="141">
        <f>S138*H138</f>
        <v>0</v>
      </c>
      <c r="AR138" s="142" t="s">
        <v>150</v>
      </c>
      <c r="AT138" s="142" t="s">
        <v>146</v>
      </c>
      <c r="AU138" s="142" t="s">
        <v>78</v>
      </c>
      <c r="AY138" s="15" t="s">
        <v>144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76</v>
      </c>
      <c r="BK138" s="143">
        <f>ROUND(I138*H138,2)</f>
        <v>0</v>
      </c>
      <c r="BL138" s="15" t="s">
        <v>150</v>
      </c>
      <c r="BM138" s="142" t="s">
        <v>682</v>
      </c>
    </row>
    <row r="139" spans="2:65" s="1" customFormat="1">
      <c r="B139" s="30"/>
      <c r="D139" s="144" t="s">
        <v>152</v>
      </c>
      <c r="F139" s="145" t="s">
        <v>279</v>
      </c>
      <c r="I139" s="146"/>
      <c r="L139" s="30"/>
      <c r="M139" s="147"/>
      <c r="T139" s="51"/>
      <c r="AT139" s="15" t="s">
        <v>152</v>
      </c>
      <c r="AU139" s="15" t="s">
        <v>78</v>
      </c>
    </row>
    <row r="140" spans="2:65" s="1" customFormat="1" ht="16.5" customHeight="1">
      <c r="B140" s="30"/>
      <c r="C140" s="130" t="s">
        <v>225</v>
      </c>
      <c r="D140" s="130" t="s">
        <v>146</v>
      </c>
      <c r="E140" s="131" t="s">
        <v>281</v>
      </c>
      <c r="F140" s="132" t="s">
        <v>282</v>
      </c>
      <c r="G140" s="133" t="s">
        <v>161</v>
      </c>
      <c r="H140" s="134">
        <v>12</v>
      </c>
      <c r="I140" s="135"/>
      <c r="J140" s="136">
        <f>ROUND(I140*H140,2)</f>
        <v>0</v>
      </c>
      <c r="K140" s="137"/>
      <c r="L140" s="30"/>
      <c r="M140" s="138" t="s">
        <v>19</v>
      </c>
      <c r="N140" s="139" t="s">
        <v>40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150</v>
      </c>
      <c r="AT140" s="142" t="s">
        <v>146</v>
      </c>
      <c r="AU140" s="142" t="s">
        <v>78</v>
      </c>
      <c r="AY140" s="15" t="s">
        <v>144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76</v>
      </c>
      <c r="BK140" s="143">
        <f>ROUND(I140*H140,2)</f>
        <v>0</v>
      </c>
      <c r="BL140" s="15" t="s">
        <v>150</v>
      </c>
      <c r="BM140" s="142" t="s">
        <v>683</v>
      </c>
    </row>
    <row r="141" spans="2:65" s="1" customFormat="1">
      <c r="B141" s="30"/>
      <c r="D141" s="144" t="s">
        <v>152</v>
      </c>
      <c r="F141" s="145" t="s">
        <v>284</v>
      </c>
      <c r="I141" s="146"/>
      <c r="L141" s="30"/>
      <c r="M141" s="147"/>
      <c r="T141" s="51"/>
      <c r="AT141" s="15" t="s">
        <v>152</v>
      </c>
      <c r="AU141" s="15" t="s">
        <v>78</v>
      </c>
    </row>
    <row r="142" spans="2:65" s="1" customFormat="1" ht="16.5" customHeight="1">
      <c r="B142" s="30"/>
      <c r="C142" s="130" t="s">
        <v>230</v>
      </c>
      <c r="D142" s="130" t="s">
        <v>146</v>
      </c>
      <c r="E142" s="131" t="s">
        <v>684</v>
      </c>
      <c r="F142" s="132" t="s">
        <v>685</v>
      </c>
      <c r="G142" s="133" t="s">
        <v>149</v>
      </c>
      <c r="H142" s="134">
        <v>6.9</v>
      </c>
      <c r="I142" s="135"/>
      <c r="J142" s="136">
        <f>ROUND(I142*H142,2)</f>
        <v>0</v>
      </c>
      <c r="K142" s="137"/>
      <c r="L142" s="30"/>
      <c r="M142" s="138" t="s">
        <v>19</v>
      </c>
      <c r="N142" s="139" t="s">
        <v>40</v>
      </c>
      <c r="P142" s="140">
        <f>O142*H142</f>
        <v>0</v>
      </c>
      <c r="Q142" s="140">
        <v>2.5236100000000001</v>
      </c>
      <c r="R142" s="140">
        <f>Q142*H142</f>
        <v>17.412909000000003</v>
      </c>
      <c r="S142" s="140">
        <v>0</v>
      </c>
      <c r="T142" s="141">
        <f>S142*H142</f>
        <v>0</v>
      </c>
      <c r="AR142" s="142" t="s">
        <v>150</v>
      </c>
      <c r="AT142" s="142" t="s">
        <v>146</v>
      </c>
      <c r="AU142" s="142" t="s">
        <v>78</v>
      </c>
      <c r="AY142" s="15" t="s">
        <v>144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76</v>
      </c>
      <c r="BK142" s="143">
        <f>ROUND(I142*H142,2)</f>
        <v>0</v>
      </c>
      <c r="BL142" s="15" t="s">
        <v>150</v>
      </c>
      <c r="BM142" s="142" t="s">
        <v>686</v>
      </c>
    </row>
    <row r="143" spans="2:65" s="1" customFormat="1">
      <c r="B143" s="30"/>
      <c r="D143" s="144" t="s">
        <v>152</v>
      </c>
      <c r="F143" s="145" t="s">
        <v>687</v>
      </c>
      <c r="I143" s="146"/>
      <c r="L143" s="30"/>
      <c r="M143" s="147"/>
      <c r="T143" s="51"/>
      <c r="AT143" s="15" t="s">
        <v>152</v>
      </c>
      <c r="AU143" s="15" t="s">
        <v>78</v>
      </c>
    </row>
    <row r="144" spans="2:65" s="1" customFormat="1" ht="16.5" customHeight="1">
      <c r="B144" s="30"/>
      <c r="C144" s="130" t="s">
        <v>238</v>
      </c>
      <c r="D144" s="130" t="s">
        <v>146</v>
      </c>
      <c r="E144" s="131" t="s">
        <v>688</v>
      </c>
      <c r="F144" s="132" t="s">
        <v>689</v>
      </c>
      <c r="G144" s="133" t="s">
        <v>161</v>
      </c>
      <c r="H144" s="134">
        <v>50</v>
      </c>
      <c r="I144" s="135"/>
      <c r="J144" s="136">
        <f>ROUND(I144*H144,2)</f>
        <v>0</v>
      </c>
      <c r="K144" s="137"/>
      <c r="L144" s="30"/>
      <c r="M144" s="138" t="s">
        <v>19</v>
      </c>
      <c r="N144" s="139" t="s">
        <v>40</v>
      </c>
      <c r="P144" s="140">
        <f>O144*H144</f>
        <v>0</v>
      </c>
      <c r="Q144" s="140">
        <v>2.6900000000000001E-3</v>
      </c>
      <c r="R144" s="140">
        <f>Q144*H144</f>
        <v>0.13450000000000001</v>
      </c>
      <c r="S144" s="140">
        <v>0</v>
      </c>
      <c r="T144" s="141">
        <f>S144*H144</f>
        <v>0</v>
      </c>
      <c r="AR144" s="142" t="s">
        <v>150</v>
      </c>
      <c r="AT144" s="142" t="s">
        <v>146</v>
      </c>
      <c r="AU144" s="142" t="s">
        <v>78</v>
      </c>
      <c r="AY144" s="15" t="s">
        <v>144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76</v>
      </c>
      <c r="BK144" s="143">
        <f>ROUND(I144*H144,2)</f>
        <v>0</v>
      </c>
      <c r="BL144" s="15" t="s">
        <v>150</v>
      </c>
      <c r="BM144" s="142" t="s">
        <v>690</v>
      </c>
    </row>
    <row r="145" spans="2:65" s="1" customFormat="1">
      <c r="B145" s="30"/>
      <c r="D145" s="144" t="s">
        <v>152</v>
      </c>
      <c r="F145" s="145" t="s">
        <v>691</v>
      </c>
      <c r="I145" s="146"/>
      <c r="L145" s="30"/>
      <c r="M145" s="147"/>
      <c r="T145" s="51"/>
      <c r="AT145" s="15" t="s">
        <v>152</v>
      </c>
      <c r="AU145" s="15" t="s">
        <v>78</v>
      </c>
    </row>
    <row r="146" spans="2:65" s="1" customFormat="1" ht="16.5" customHeight="1">
      <c r="B146" s="30"/>
      <c r="C146" s="130" t="s">
        <v>245</v>
      </c>
      <c r="D146" s="130" t="s">
        <v>146</v>
      </c>
      <c r="E146" s="131" t="s">
        <v>692</v>
      </c>
      <c r="F146" s="132" t="s">
        <v>330</v>
      </c>
      <c r="G146" s="133" t="s">
        <v>161</v>
      </c>
      <c r="H146" s="134">
        <v>50</v>
      </c>
      <c r="I146" s="135"/>
      <c r="J146" s="136">
        <f>ROUND(I146*H146,2)</f>
        <v>0</v>
      </c>
      <c r="K146" s="137"/>
      <c r="L146" s="30"/>
      <c r="M146" s="138" t="s">
        <v>19</v>
      </c>
      <c r="N146" s="139" t="s">
        <v>40</v>
      </c>
      <c r="P146" s="140">
        <f>O146*H146</f>
        <v>0</v>
      </c>
      <c r="Q146" s="140">
        <v>2.6900000000000001E-3</v>
      </c>
      <c r="R146" s="140">
        <f>Q146*H146</f>
        <v>0.13450000000000001</v>
      </c>
      <c r="S146" s="140">
        <v>0</v>
      </c>
      <c r="T146" s="141">
        <f>S146*H146</f>
        <v>0</v>
      </c>
      <c r="AR146" s="142" t="s">
        <v>150</v>
      </c>
      <c r="AT146" s="142" t="s">
        <v>146</v>
      </c>
      <c r="AU146" s="142" t="s">
        <v>78</v>
      </c>
      <c r="AY146" s="15" t="s">
        <v>144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5" t="s">
        <v>76</v>
      </c>
      <c r="BK146" s="143">
        <f>ROUND(I146*H146,2)</f>
        <v>0</v>
      </c>
      <c r="BL146" s="15" t="s">
        <v>150</v>
      </c>
      <c r="BM146" s="142" t="s">
        <v>693</v>
      </c>
    </row>
    <row r="147" spans="2:65" s="1" customFormat="1" ht="16.5" customHeight="1">
      <c r="B147" s="30"/>
      <c r="C147" s="130" t="s">
        <v>249</v>
      </c>
      <c r="D147" s="130" t="s">
        <v>146</v>
      </c>
      <c r="E147" s="131" t="s">
        <v>694</v>
      </c>
      <c r="F147" s="132" t="s">
        <v>695</v>
      </c>
      <c r="G147" s="133" t="s">
        <v>161</v>
      </c>
      <c r="H147" s="134">
        <v>50</v>
      </c>
      <c r="I147" s="135"/>
      <c r="J147" s="136">
        <f>ROUND(I147*H147,2)</f>
        <v>0</v>
      </c>
      <c r="K147" s="137"/>
      <c r="L147" s="30"/>
      <c r="M147" s="138" t="s">
        <v>19</v>
      </c>
      <c r="N147" s="139" t="s">
        <v>40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150</v>
      </c>
      <c r="AT147" s="142" t="s">
        <v>146</v>
      </c>
      <c r="AU147" s="142" t="s">
        <v>78</v>
      </c>
      <c r="AY147" s="15" t="s">
        <v>144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76</v>
      </c>
      <c r="BK147" s="143">
        <f>ROUND(I147*H147,2)</f>
        <v>0</v>
      </c>
      <c r="BL147" s="15" t="s">
        <v>150</v>
      </c>
      <c r="BM147" s="142" t="s">
        <v>696</v>
      </c>
    </row>
    <row r="148" spans="2:65" s="1" customFormat="1">
      <c r="B148" s="30"/>
      <c r="D148" s="144" t="s">
        <v>152</v>
      </c>
      <c r="F148" s="145" t="s">
        <v>697</v>
      </c>
      <c r="I148" s="146"/>
      <c r="L148" s="30"/>
      <c r="M148" s="147"/>
      <c r="T148" s="51"/>
      <c r="AT148" s="15" t="s">
        <v>152</v>
      </c>
      <c r="AU148" s="15" t="s">
        <v>78</v>
      </c>
    </row>
    <row r="149" spans="2:65" s="1" customFormat="1" ht="16.5" customHeight="1">
      <c r="B149" s="30"/>
      <c r="C149" s="130" t="s">
        <v>7</v>
      </c>
      <c r="D149" s="130" t="s">
        <v>146</v>
      </c>
      <c r="E149" s="131" t="s">
        <v>318</v>
      </c>
      <c r="F149" s="132" t="s">
        <v>319</v>
      </c>
      <c r="G149" s="133" t="s">
        <v>149</v>
      </c>
      <c r="H149" s="134">
        <v>2.5</v>
      </c>
      <c r="I149" s="135"/>
      <c r="J149" s="136">
        <f>ROUND(I149*H149,2)</f>
        <v>0</v>
      </c>
      <c r="K149" s="137"/>
      <c r="L149" s="30"/>
      <c r="M149" s="138" t="s">
        <v>19</v>
      </c>
      <c r="N149" s="139" t="s">
        <v>40</v>
      </c>
      <c r="P149" s="140">
        <f>O149*H149</f>
        <v>0</v>
      </c>
      <c r="Q149" s="140">
        <v>2.5234999999999999</v>
      </c>
      <c r="R149" s="140">
        <f>Q149*H149</f>
        <v>6.3087499999999999</v>
      </c>
      <c r="S149" s="140">
        <v>0</v>
      </c>
      <c r="T149" s="141">
        <f>S149*H149</f>
        <v>0</v>
      </c>
      <c r="AR149" s="142" t="s">
        <v>150</v>
      </c>
      <c r="AT149" s="142" t="s">
        <v>146</v>
      </c>
      <c r="AU149" s="142" t="s">
        <v>78</v>
      </c>
      <c r="AY149" s="15" t="s">
        <v>144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76</v>
      </c>
      <c r="BK149" s="143">
        <f>ROUND(I149*H149,2)</f>
        <v>0</v>
      </c>
      <c r="BL149" s="15" t="s">
        <v>150</v>
      </c>
      <c r="BM149" s="142" t="s">
        <v>698</v>
      </c>
    </row>
    <row r="150" spans="2:65" s="1" customFormat="1">
      <c r="B150" s="30"/>
      <c r="D150" s="144" t="s">
        <v>152</v>
      </c>
      <c r="F150" s="145" t="s">
        <v>321</v>
      </c>
      <c r="I150" s="146"/>
      <c r="L150" s="30"/>
      <c r="M150" s="147"/>
      <c r="T150" s="51"/>
      <c r="AT150" s="15" t="s">
        <v>152</v>
      </c>
      <c r="AU150" s="15" t="s">
        <v>78</v>
      </c>
    </row>
    <row r="151" spans="2:65" s="1" customFormat="1" ht="16.5" customHeight="1">
      <c r="B151" s="30"/>
      <c r="C151" s="130" t="s">
        <v>256</v>
      </c>
      <c r="D151" s="130" t="s">
        <v>146</v>
      </c>
      <c r="E151" s="131" t="s">
        <v>324</v>
      </c>
      <c r="F151" s="132" t="s">
        <v>325</v>
      </c>
      <c r="G151" s="133" t="s">
        <v>161</v>
      </c>
      <c r="H151" s="134">
        <v>17</v>
      </c>
      <c r="I151" s="135"/>
      <c r="J151" s="136">
        <f>ROUND(I151*H151,2)</f>
        <v>0</v>
      </c>
      <c r="K151" s="137"/>
      <c r="L151" s="30"/>
      <c r="M151" s="138" t="s">
        <v>19</v>
      </c>
      <c r="N151" s="139" t="s">
        <v>40</v>
      </c>
      <c r="P151" s="140">
        <f>O151*H151</f>
        <v>0</v>
      </c>
      <c r="Q151" s="140">
        <v>2.7499999999999998E-3</v>
      </c>
      <c r="R151" s="140">
        <f>Q151*H151</f>
        <v>4.675E-2</v>
      </c>
      <c r="S151" s="140">
        <v>0</v>
      </c>
      <c r="T151" s="141">
        <f>S151*H151</f>
        <v>0</v>
      </c>
      <c r="AR151" s="142" t="s">
        <v>150</v>
      </c>
      <c r="AT151" s="142" t="s">
        <v>146</v>
      </c>
      <c r="AU151" s="142" t="s">
        <v>78</v>
      </c>
      <c r="AY151" s="15" t="s">
        <v>144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76</v>
      </c>
      <c r="BK151" s="143">
        <f>ROUND(I151*H151,2)</f>
        <v>0</v>
      </c>
      <c r="BL151" s="15" t="s">
        <v>150</v>
      </c>
      <c r="BM151" s="142" t="s">
        <v>699</v>
      </c>
    </row>
    <row r="152" spans="2:65" s="1" customFormat="1">
      <c r="B152" s="30"/>
      <c r="D152" s="144" t="s">
        <v>152</v>
      </c>
      <c r="F152" s="145" t="s">
        <v>327</v>
      </c>
      <c r="I152" s="146"/>
      <c r="L152" s="30"/>
      <c r="M152" s="147"/>
      <c r="T152" s="51"/>
      <c r="AT152" s="15" t="s">
        <v>152</v>
      </c>
      <c r="AU152" s="15" t="s">
        <v>78</v>
      </c>
    </row>
    <row r="153" spans="2:65" s="1" customFormat="1" ht="16.5" customHeight="1">
      <c r="B153" s="30"/>
      <c r="C153" s="130" t="s">
        <v>259</v>
      </c>
      <c r="D153" s="130" t="s">
        <v>146</v>
      </c>
      <c r="E153" s="131" t="s">
        <v>329</v>
      </c>
      <c r="F153" s="132" t="s">
        <v>330</v>
      </c>
      <c r="G153" s="133" t="s">
        <v>161</v>
      </c>
      <c r="H153" s="134">
        <v>17</v>
      </c>
      <c r="I153" s="135"/>
      <c r="J153" s="136">
        <f>ROUND(I153*H153,2)</f>
        <v>0</v>
      </c>
      <c r="K153" s="137"/>
      <c r="L153" s="30"/>
      <c r="M153" s="138" t="s">
        <v>19</v>
      </c>
      <c r="N153" s="139" t="s">
        <v>40</v>
      </c>
      <c r="P153" s="140">
        <f>O153*H153</f>
        <v>0</v>
      </c>
      <c r="Q153" s="140">
        <v>2.7499999999999998E-3</v>
      </c>
      <c r="R153" s="140">
        <f>Q153*H153</f>
        <v>4.675E-2</v>
      </c>
      <c r="S153" s="140">
        <v>0</v>
      </c>
      <c r="T153" s="141">
        <f>S153*H153</f>
        <v>0</v>
      </c>
      <c r="AR153" s="142" t="s">
        <v>150</v>
      </c>
      <c r="AT153" s="142" t="s">
        <v>146</v>
      </c>
      <c r="AU153" s="142" t="s">
        <v>78</v>
      </c>
      <c r="AY153" s="15" t="s">
        <v>144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76</v>
      </c>
      <c r="BK153" s="143">
        <f>ROUND(I153*H153,2)</f>
        <v>0</v>
      </c>
      <c r="BL153" s="15" t="s">
        <v>150</v>
      </c>
      <c r="BM153" s="142" t="s">
        <v>700</v>
      </c>
    </row>
    <row r="154" spans="2:65" s="1" customFormat="1" ht="16.5" customHeight="1">
      <c r="B154" s="30"/>
      <c r="C154" s="130" t="s">
        <v>261</v>
      </c>
      <c r="D154" s="130" t="s">
        <v>146</v>
      </c>
      <c r="E154" s="131" t="s">
        <v>333</v>
      </c>
      <c r="F154" s="132" t="s">
        <v>334</v>
      </c>
      <c r="G154" s="133" t="s">
        <v>161</v>
      </c>
      <c r="H154" s="134">
        <v>17</v>
      </c>
      <c r="I154" s="135"/>
      <c r="J154" s="136">
        <f>ROUND(I154*H154,2)</f>
        <v>0</v>
      </c>
      <c r="K154" s="137"/>
      <c r="L154" s="30"/>
      <c r="M154" s="138" t="s">
        <v>19</v>
      </c>
      <c r="N154" s="139" t="s">
        <v>40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150</v>
      </c>
      <c r="AT154" s="142" t="s">
        <v>146</v>
      </c>
      <c r="AU154" s="142" t="s">
        <v>78</v>
      </c>
      <c r="AY154" s="15" t="s">
        <v>144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5" t="s">
        <v>76</v>
      </c>
      <c r="BK154" s="143">
        <f>ROUND(I154*H154,2)</f>
        <v>0</v>
      </c>
      <c r="BL154" s="15" t="s">
        <v>150</v>
      </c>
      <c r="BM154" s="142" t="s">
        <v>701</v>
      </c>
    </row>
    <row r="155" spans="2:65" s="1" customFormat="1">
      <c r="B155" s="30"/>
      <c r="D155" s="144" t="s">
        <v>152</v>
      </c>
      <c r="F155" s="145" t="s">
        <v>336</v>
      </c>
      <c r="I155" s="146"/>
      <c r="L155" s="30"/>
      <c r="M155" s="147"/>
      <c r="T155" s="51"/>
      <c r="AT155" s="15" t="s">
        <v>152</v>
      </c>
      <c r="AU155" s="15" t="s">
        <v>78</v>
      </c>
    </row>
    <row r="156" spans="2:65" s="1" customFormat="1" ht="16.5" customHeight="1">
      <c r="B156" s="30"/>
      <c r="C156" s="130" t="s">
        <v>265</v>
      </c>
      <c r="D156" s="130" t="s">
        <v>146</v>
      </c>
      <c r="E156" s="131" t="s">
        <v>702</v>
      </c>
      <c r="F156" s="132" t="s">
        <v>703</v>
      </c>
      <c r="G156" s="133" t="s">
        <v>288</v>
      </c>
      <c r="H156" s="134">
        <v>1</v>
      </c>
      <c r="I156" s="135"/>
      <c r="J156" s="136">
        <f>ROUND(I156*H156,2)</f>
        <v>0</v>
      </c>
      <c r="K156" s="137"/>
      <c r="L156" s="30"/>
      <c r="M156" s="138" t="s">
        <v>19</v>
      </c>
      <c r="N156" s="139" t="s">
        <v>40</v>
      </c>
      <c r="P156" s="140">
        <f>O156*H156</f>
        <v>0</v>
      </c>
      <c r="Q156" s="140">
        <v>1.0606199999999999</v>
      </c>
      <c r="R156" s="140">
        <f>Q156*H156</f>
        <v>1.0606199999999999</v>
      </c>
      <c r="S156" s="140">
        <v>0</v>
      </c>
      <c r="T156" s="141">
        <f>S156*H156</f>
        <v>0</v>
      </c>
      <c r="AR156" s="142" t="s">
        <v>150</v>
      </c>
      <c r="AT156" s="142" t="s">
        <v>146</v>
      </c>
      <c r="AU156" s="142" t="s">
        <v>78</v>
      </c>
      <c r="AY156" s="15" t="s">
        <v>144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5" t="s">
        <v>76</v>
      </c>
      <c r="BK156" s="143">
        <f>ROUND(I156*H156,2)</f>
        <v>0</v>
      </c>
      <c r="BL156" s="15" t="s">
        <v>150</v>
      </c>
      <c r="BM156" s="142" t="s">
        <v>704</v>
      </c>
    </row>
    <row r="157" spans="2:65" s="11" customFormat="1" ht="22.95" customHeight="1">
      <c r="B157" s="118"/>
      <c r="D157" s="119" t="s">
        <v>68</v>
      </c>
      <c r="E157" s="128" t="s">
        <v>176</v>
      </c>
      <c r="F157" s="128" t="s">
        <v>387</v>
      </c>
      <c r="I157" s="121"/>
      <c r="J157" s="129">
        <f>BK157</f>
        <v>0</v>
      </c>
      <c r="L157" s="118"/>
      <c r="M157" s="123"/>
      <c r="P157" s="124">
        <f>SUM(P158:P161)</f>
        <v>0</v>
      </c>
      <c r="R157" s="124">
        <f>SUM(R158:R161)</f>
        <v>8.9800000000000001E-3</v>
      </c>
      <c r="T157" s="125">
        <f>SUM(T158:T161)</f>
        <v>0</v>
      </c>
      <c r="AR157" s="119" t="s">
        <v>76</v>
      </c>
      <c r="AT157" s="126" t="s">
        <v>68</v>
      </c>
      <c r="AU157" s="126" t="s">
        <v>76</v>
      </c>
      <c r="AY157" s="119" t="s">
        <v>144</v>
      </c>
      <c r="BK157" s="127">
        <f>SUM(BK158:BK161)</f>
        <v>0</v>
      </c>
    </row>
    <row r="158" spans="2:65" s="1" customFormat="1" ht="16.5" customHeight="1">
      <c r="B158" s="30"/>
      <c r="C158" s="130" t="s">
        <v>270</v>
      </c>
      <c r="D158" s="130" t="s">
        <v>146</v>
      </c>
      <c r="E158" s="131" t="s">
        <v>705</v>
      </c>
      <c r="F158" s="132" t="s">
        <v>706</v>
      </c>
      <c r="G158" s="133" t="s">
        <v>161</v>
      </c>
      <c r="H158" s="134">
        <v>8</v>
      </c>
      <c r="I158" s="135"/>
      <c r="J158" s="136">
        <f>ROUND(I158*H158,2)</f>
        <v>0</v>
      </c>
      <c r="K158" s="137"/>
      <c r="L158" s="30"/>
      <c r="M158" s="138" t="s">
        <v>19</v>
      </c>
      <c r="N158" s="139" t="s">
        <v>40</v>
      </c>
      <c r="P158" s="140">
        <f>O158*H158</f>
        <v>0</v>
      </c>
      <c r="Q158" s="140">
        <v>6.9999999999999999E-4</v>
      </c>
      <c r="R158" s="140">
        <f>Q158*H158</f>
        <v>5.5999999999999999E-3</v>
      </c>
      <c r="S158" s="140">
        <v>0</v>
      </c>
      <c r="T158" s="141">
        <f>S158*H158</f>
        <v>0</v>
      </c>
      <c r="AR158" s="142" t="s">
        <v>150</v>
      </c>
      <c r="AT158" s="142" t="s">
        <v>146</v>
      </c>
      <c r="AU158" s="142" t="s">
        <v>78</v>
      </c>
      <c r="AY158" s="15" t="s">
        <v>144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5" t="s">
        <v>76</v>
      </c>
      <c r="BK158" s="143">
        <f>ROUND(I158*H158,2)</f>
        <v>0</v>
      </c>
      <c r="BL158" s="15" t="s">
        <v>150</v>
      </c>
      <c r="BM158" s="142" t="s">
        <v>707</v>
      </c>
    </row>
    <row r="159" spans="2:65" s="1" customFormat="1">
      <c r="B159" s="30"/>
      <c r="D159" s="144" t="s">
        <v>152</v>
      </c>
      <c r="F159" s="145" t="s">
        <v>708</v>
      </c>
      <c r="I159" s="146"/>
      <c r="L159" s="30"/>
      <c r="M159" s="147"/>
      <c r="T159" s="51"/>
      <c r="AT159" s="15" t="s">
        <v>152</v>
      </c>
      <c r="AU159" s="15" t="s">
        <v>78</v>
      </c>
    </row>
    <row r="160" spans="2:65" s="1" customFormat="1" ht="16.5" customHeight="1">
      <c r="B160" s="30"/>
      <c r="C160" s="130" t="s">
        <v>275</v>
      </c>
      <c r="D160" s="130" t="s">
        <v>146</v>
      </c>
      <c r="E160" s="131" t="s">
        <v>709</v>
      </c>
      <c r="F160" s="132" t="s">
        <v>710</v>
      </c>
      <c r="G160" s="133" t="s">
        <v>161</v>
      </c>
      <c r="H160" s="134">
        <v>26</v>
      </c>
      <c r="I160" s="135"/>
      <c r="J160" s="136">
        <f>ROUND(I160*H160,2)</f>
        <v>0</v>
      </c>
      <c r="K160" s="137"/>
      <c r="L160" s="30"/>
      <c r="M160" s="138" t="s">
        <v>19</v>
      </c>
      <c r="N160" s="139" t="s">
        <v>40</v>
      </c>
      <c r="P160" s="140">
        <f>O160*H160</f>
        <v>0</v>
      </c>
      <c r="Q160" s="140">
        <v>1.2999999999999999E-4</v>
      </c>
      <c r="R160" s="140">
        <f>Q160*H160</f>
        <v>3.3799999999999998E-3</v>
      </c>
      <c r="S160" s="140">
        <v>0</v>
      </c>
      <c r="T160" s="141">
        <f>S160*H160</f>
        <v>0</v>
      </c>
      <c r="AR160" s="142" t="s">
        <v>150</v>
      </c>
      <c r="AT160" s="142" t="s">
        <v>146</v>
      </c>
      <c r="AU160" s="142" t="s">
        <v>78</v>
      </c>
      <c r="AY160" s="15" t="s">
        <v>144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5" t="s">
        <v>76</v>
      </c>
      <c r="BK160" s="143">
        <f>ROUND(I160*H160,2)</f>
        <v>0</v>
      </c>
      <c r="BL160" s="15" t="s">
        <v>150</v>
      </c>
      <c r="BM160" s="142" t="s">
        <v>711</v>
      </c>
    </row>
    <row r="161" spans="2:65" s="1" customFormat="1">
      <c r="B161" s="30"/>
      <c r="D161" s="144" t="s">
        <v>152</v>
      </c>
      <c r="F161" s="145" t="s">
        <v>712</v>
      </c>
      <c r="I161" s="146"/>
      <c r="L161" s="30"/>
      <c r="M161" s="147"/>
      <c r="T161" s="51"/>
      <c r="AT161" s="15" t="s">
        <v>152</v>
      </c>
      <c r="AU161" s="15" t="s">
        <v>78</v>
      </c>
    </row>
    <row r="162" spans="2:65" s="11" customFormat="1" ht="22.95" customHeight="1">
      <c r="B162" s="118"/>
      <c r="D162" s="119" t="s">
        <v>68</v>
      </c>
      <c r="E162" s="128" t="s">
        <v>191</v>
      </c>
      <c r="F162" s="128" t="s">
        <v>416</v>
      </c>
      <c r="I162" s="121"/>
      <c r="J162" s="129">
        <f>BK162</f>
        <v>0</v>
      </c>
      <c r="L162" s="118"/>
      <c r="M162" s="123"/>
      <c r="P162" s="124">
        <f>SUM(P163:P165)</f>
        <v>0</v>
      </c>
      <c r="R162" s="124">
        <f>SUM(R163:R165)</f>
        <v>1.9199999999999998E-3</v>
      </c>
      <c r="T162" s="125">
        <f>SUM(T163:T165)</f>
        <v>0</v>
      </c>
      <c r="AR162" s="119" t="s">
        <v>76</v>
      </c>
      <c r="AT162" s="126" t="s">
        <v>68</v>
      </c>
      <c r="AU162" s="126" t="s">
        <v>76</v>
      </c>
      <c r="AY162" s="119" t="s">
        <v>144</v>
      </c>
      <c r="BK162" s="127">
        <f>SUM(BK163:BK165)</f>
        <v>0</v>
      </c>
    </row>
    <row r="163" spans="2:65" s="1" customFormat="1" ht="24.15" customHeight="1">
      <c r="B163" s="30"/>
      <c r="C163" s="130" t="s">
        <v>280</v>
      </c>
      <c r="D163" s="130" t="s">
        <v>146</v>
      </c>
      <c r="E163" s="131" t="s">
        <v>713</v>
      </c>
      <c r="F163" s="132" t="s">
        <v>714</v>
      </c>
      <c r="G163" s="133" t="s">
        <v>156</v>
      </c>
      <c r="H163" s="134">
        <v>24</v>
      </c>
      <c r="I163" s="135"/>
      <c r="J163" s="136">
        <f>ROUND(I163*H163,2)</f>
        <v>0</v>
      </c>
      <c r="K163" s="137"/>
      <c r="L163" s="30"/>
      <c r="M163" s="138" t="s">
        <v>19</v>
      </c>
      <c r="N163" s="139" t="s">
        <v>40</v>
      </c>
      <c r="P163" s="140">
        <f>O163*H163</f>
        <v>0</v>
      </c>
      <c r="Q163" s="140">
        <v>1.0000000000000001E-5</v>
      </c>
      <c r="R163" s="140">
        <f>Q163*H163</f>
        <v>2.4000000000000003E-4</v>
      </c>
      <c r="S163" s="140">
        <v>0</v>
      </c>
      <c r="T163" s="141">
        <f>S163*H163</f>
        <v>0</v>
      </c>
      <c r="AR163" s="142" t="s">
        <v>150</v>
      </c>
      <c r="AT163" s="142" t="s">
        <v>146</v>
      </c>
      <c r="AU163" s="142" t="s">
        <v>78</v>
      </c>
      <c r="AY163" s="15" t="s">
        <v>144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5" t="s">
        <v>76</v>
      </c>
      <c r="BK163" s="143">
        <f>ROUND(I163*H163,2)</f>
        <v>0</v>
      </c>
      <c r="BL163" s="15" t="s">
        <v>150</v>
      </c>
      <c r="BM163" s="142" t="s">
        <v>715</v>
      </c>
    </row>
    <row r="164" spans="2:65" s="1" customFormat="1">
      <c r="B164" s="30"/>
      <c r="D164" s="144" t="s">
        <v>152</v>
      </c>
      <c r="F164" s="145" t="s">
        <v>716</v>
      </c>
      <c r="I164" s="146"/>
      <c r="L164" s="30"/>
      <c r="M164" s="147"/>
      <c r="T164" s="51"/>
      <c r="AT164" s="15" t="s">
        <v>152</v>
      </c>
      <c r="AU164" s="15" t="s">
        <v>78</v>
      </c>
    </row>
    <row r="165" spans="2:65" s="1" customFormat="1" ht="21.75" customHeight="1">
      <c r="B165" s="30"/>
      <c r="C165" s="130" t="s">
        <v>285</v>
      </c>
      <c r="D165" s="130" t="s">
        <v>146</v>
      </c>
      <c r="E165" s="131" t="s">
        <v>717</v>
      </c>
      <c r="F165" s="132" t="s">
        <v>718</v>
      </c>
      <c r="G165" s="133" t="s">
        <v>156</v>
      </c>
      <c r="H165" s="134">
        <v>24</v>
      </c>
      <c r="I165" s="135"/>
      <c r="J165" s="136">
        <f>ROUND(I165*H165,2)</f>
        <v>0</v>
      </c>
      <c r="K165" s="137"/>
      <c r="L165" s="30"/>
      <c r="M165" s="138" t="s">
        <v>19</v>
      </c>
      <c r="N165" s="139" t="s">
        <v>40</v>
      </c>
      <c r="P165" s="140">
        <f>O165*H165</f>
        <v>0</v>
      </c>
      <c r="Q165" s="140">
        <v>6.9999999999999994E-5</v>
      </c>
      <c r="R165" s="140">
        <f>Q165*H165</f>
        <v>1.6799999999999999E-3</v>
      </c>
      <c r="S165" s="140">
        <v>0</v>
      </c>
      <c r="T165" s="141">
        <f>S165*H165</f>
        <v>0</v>
      </c>
      <c r="AR165" s="142" t="s">
        <v>150</v>
      </c>
      <c r="AT165" s="142" t="s">
        <v>146</v>
      </c>
      <c r="AU165" s="142" t="s">
        <v>78</v>
      </c>
      <c r="AY165" s="15" t="s">
        <v>144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76</v>
      </c>
      <c r="BK165" s="143">
        <f>ROUND(I165*H165,2)</f>
        <v>0</v>
      </c>
      <c r="BL165" s="15" t="s">
        <v>150</v>
      </c>
      <c r="BM165" s="142" t="s">
        <v>719</v>
      </c>
    </row>
    <row r="166" spans="2:65" s="11" customFormat="1" ht="22.95" customHeight="1">
      <c r="B166" s="118"/>
      <c r="D166" s="119" t="s">
        <v>68</v>
      </c>
      <c r="E166" s="128" t="s">
        <v>438</v>
      </c>
      <c r="F166" s="128" t="s">
        <v>439</v>
      </c>
      <c r="I166" s="121"/>
      <c r="J166" s="129">
        <f>BK166</f>
        <v>0</v>
      </c>
      <c r="L166" s="118"/>
      <c r="M166" s="123"/>
      <c r="P166" s="124">
        <f>SUM(P167:P168)</f>
        <v>0</v>
      </c>
      <c r="R166" s="124">
        <f>SUM(R167:R168)</f>
        <v>0</v>
      </c>
      <c r="T166" s="125">
        <f>SUM(T167:T168)</f>
        <v>0</v>
      </c>
      <c r="AR166" s="119" t="s">
        <v>76</v>
      </c>
      <c r="AT166" s="126" t="s">
        <v>68</v>
      </c>
      <c r="AU166" s="126" t="s">
        <v>76</v>
      </c>
      <c r="AY166" s="119" t="s">
        <v>144</v>
      </c>
      <c r="BK166" s="127">
        <f>SUM(BK167:BK168)</f>
        <v>0</v>
      </c>
    </row>
    <row r="167" spans="2:65" s="1" customFormat="1" ht="37.950000000000003" customHeight="1">
      <c r="B167" s="30"/>
      <c r="C167" s="130" t="s">
        <v>291</v>
      </c>
      <c r="D167" s="130" t="s">
        <v>146</v>
      </c>
      <c r="E167" s="131" t="s">
        <v>441</v>
      </c>
      <c r="F167" s="132" t="s">
        <v>442</v>
      </c>
      <c r="G167" s="133" t="s">
        <v>288</v>
      </c>
      <c r="H167" s="134">
        <v>63.667999999999999</v>
      </c>
      <c r="I167" s="135"/>
      <c r="J167" s="136">
        <f>ROUND(I167*H167,2)</f>
        <v>0</v>
      </c>
      <c r="K167" s="137"/>
      <c r="L167" s="30"/>
      <c r="M167" s="138" t="s">
        <v>19</v>
      </c>
      <c r="N167" s="139" t="s">
        <v>40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150</v>
      </c>
      <c r="AT167" s="142" t="s">
        <v>146</v>
      </c>
      <c r="AU167" s="142" t="s">
        <v>78</v>
      </c>
      <c r="AY167" s="15" t="s">
        <v>144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5" t="s">
        <v>76</v>
      </c>
      <c r="BK167" s="143">
        <f>ROUND(I167*H167,2)</f>
        <v>0</v>
      </c>
      <c r="BL167" s="15" t="s">
        <v>150</v>
      </c>
      <c r="BM167" s="142" t="s">
        <v>720</v>
      </c>
    </row>
    <row r="168" spans="2:65" s="1" customFormat="1">
      <c r="B168" s="30"/>
      <c r="D168" s="144" t="s">
        <v>152</v>
      </c>
      <c r="F168" s="145" t="s">
        <v>444</v>
      </c>
      <c r="I168" s="146"/>
      <c r="L168" s="30"/>
      <c r="M168" s="147"/>
      <c r="T168" s="51"/>
      <c r="AT168" s="15" t="s">
        <v>152</v>
      </c>
      <c r="AU168" s="15" t="s">
        <v>78</v>
      </c>
    </row>
    <row r="169" spans="2:65" s="11" customFormat="1" ht="25.95" customHeight="1">
      <c r="B169" s="118"/>
      <c r="D169" s="119" t="s">
        <v>68</v>
      </c>
      <c r="E169" s="120" t="s">
        <v>445</v>
      </c>
      <c r="F169" s="120" t="s">
        <v>446</v>
      </c>
      <c r="I169" s="121"/>
      <c r="J169" s="122">
        <f>BK169</f>
        <v>0</v>
      </c>
      <c r="L169" s="118"/>
      <c r="M169" s="123"/>
      <c r="P169" s="124">
        <f>P170+P187+P193+P215+P222</f>
        <v>0</v>
      </c>
      <c r="R169" s="124">
        <f>R170+R187+R193+R215+R222</f>
        <v>2.6911810000000003</v>
      </c>
      <c r="T169" s="125">
        <f>T170+T187+T193+T215+T222</f>
        <v>0</v>
      </c>
      <c r="AR169" s="119" t="s">
        <v>78</v>
      </c>
      <c r="AT169" s="126" t="s">
        <v>68</v>
      </c>
      <c r="AU169" s="126" t="s">
        <v>69</v>
      </c>
      <c r="AY169" s="119" t="s">
        <v>144</v>
      </c>
      <c r="BK169" s="127">
        <f>BK170+BK187+BK193+BK215+BK222</f>
        <v>0</v>
      </c>
    </row>
    <row r="170" spans="2:65" s="11" customFormat="1" ht="22.95" customHeight="1">
      <c r="B170" s="118"/>
      <c r="D170" s="119" t="s">
        <v>68</v>
      </c>
      <c r="E170" s="128" t="s">
        <v>447</v>
      </c>
      <c r="F170" s="128" t="s">
        <v>448</v>
      </c>
      <c r="I170" s="121"/>
      <c r="J170" s="129">
        <f>BK170</f>
        <v>0</v>
      </c>
      <c r="L170" s="118"/>
      <c r="M170" s="123"/>
      <c r="P170" s="124">
        <f>SUM(P171:P186)</f>
        <v>0</v>
      </c>
      <c r="R170" s="124">
        <f>SUM(R171:R186)</f>
        <v>0.42700000000000005</v>
      </c>
      <c r="T170" s="125">
        <f>SUM(T171:T186)</f>
        <v>0</v>
      </c>
      <c r="AR170" s="119" t="s">
        <v>78</v>
      </c>
      <c r="AT170" s="126" t="s">
        <v>68</v>
      </c>
      <c r="AU170" s="126" t="s">
        <v>76</v>
      </c>
      <c r="AY170" s="119" t="s">
        <v>144</v>
      </c>
      <c r="BK170" s="127">
        <f>SUM(BK171:BK186)</f>
        <v>0</v>
      </c>
    </row>
    <row r="171" spans="2:65" s="1" customFormat="1" ht="24.15" customHeight="1">
      <c r="B171" s="30"/>
      <c r="C171" s="130" t="s">
        <v>296</v>
      </c>
      <c r="D171" s="130" t="s">
        <v>146</v>
      </c>
      <c r="E171" s="131" t="s">
        <v>450</v>
      </c>
      <c r="F171" s="132" t="s">
        <v>721</v>
      </c>
      <c r="G171" s="133" t="s">
        <v>161</v>
      </c>
      <c r="H171" s="134">
        <v>40</v>
      </c>
      <c r="I171" s="135"/>
      <c r="J171" s="136">
        <f>ROUND(I171*H171,2)</f>
        <v>0</v>
      </c>
      <c r="K171" s="137"/>
      <c r="L171" s="30"/>
      <c r="M171" s="138" t="s">
        <v>19</v>
      </c>
      <c r="N171" s="139" t="s">
        <v>40</v>
      </c>
      <c r="P171" s="140">
        <f>O171*H171</f>
        <v>0</v>
      </c>
      <c r="Q171" s="140">
        <v>4.0000000000000002E-4</v>
      </c>
      <c r="R171" s="140">
        <f>Q171*H171</f>
        <v>1.6E-2</v>
      </c>
      <c r="S171" s="140">
        <v>0</v>
      </c>
      <c r="T171" s="141">
        <f>S171*H171</f>
        <v>0</v>
      </c>
      <c r="AR171" s="142" t="s">
        <v>225</v>
      </c>
      <c r="AT171" s="142" t="s">
        <v>146</v>
      </c>
      <c r="AU171" s="142" t="s">
        <v>78</v>
      </c>
      <c r="AY171" s="15" t="s">
        <v>144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5" t="s">
        <v>76</v>
      </c>
      <c r="BK171" s="143">
        <f>ROUND(I171*H171,2)</f>
        <v>0</v>
      </c>
      <c r="BL171" s="15" t="s">
        <v>225</v>
      </c>
      <c r="BM171" s="142" t="s">
        <v>722</v>
      </c>
    </row>
    <row r="172" spans="2:65" s="1" customFormat="1">
      <c r="B172" s="30"/>
      <c r="D172" s="144" t="s">
        <v>152</v>
      </c>
      <c r="F172" s="145" t="s">
        <v>723</v>
      </c>
      <c r="I172" s="146"/>
      <c r="L172" s="30"/>
      <c r="M172" s="147"/>
      <c r="T172" s="51"/>
      <c r="AT172" s="15" t="s">
        <v>152</v>
      </c>
      <c r="AU172" s="15" t="s">
        <v>78</v>
      </c>
    </row>
    <row r="173" spans="2:65" s="1" customFormat="1" ht="16.5" customHeight="1">
      <c r="B173" s="30"/>
      <c r="C173" s="130" t="s">
        <v>196</v>
      </c>
      <c r="D173" s="130" t="s">
        <v>146</v>
      </c>
      <c r="E173" s="131" t="s">
        <v>455</v>
      </c>
      <c r="F173" s="132" t="s">
        <v>456</v>
      </c>
      <c r="G173" s="133" t="s">
        <v>241</v>
      </c>
      <c r="H173" s="134">
        <v>25</v>
      </c>
      <c r="I173" s="135"/>
      <c r="J173" s="136">
        <f>ROUND(I173*H173,2)</f>
        <v>0</v>
      </c>
      <c r="K173" s="137"/>
      <c r="L173" s="30"/>
      <c r="M173" s="138" t="s">
        <v>19</v>
      </c>
      <c r="N173" s="139" t="s">
        <v>40</v>
      </c>
      <c r="P173" s="140">
        <f>O173*H173</f>
        <v>0</v>
      </c>
      <c r="Q173" s="140">
        <v>1.6000000000000001E-4</v>
      </c>
      <c r="R173" s="140">
        <f>Q173*H173</f>
        <v>4.0000000000000001E-3</v>
      </c>
      <c r="S173" s="140">
        <v>0</v>
      </c>
      <c r="T173" s="141">
        <f>S173*H173</f>
        <v>0</v>
      </c>
      <c r="AR173" s="142" t="s">
        <v>225</v>
      </c>
      <c r="AT173" s="142" t="s">
        <v>146</v>
      </c>
      <c r="AU173" s="142" t="s">
        <v>78</v>
      </c>
      <c r="AY173" s="15" t="s">
        <v>144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5" t="s">
        <v>76</v>
      </c>
      <c r="BK173" s="143">
        <f>ROUND(I173*H173,2)</f>
        <v>0</v>
      </c>
      <c r="BL173" s="15" t="s">
        <v>225</v>
      </c>
      <c r="BM173" s="142" t="s">
        <v>724</v>
      </c>
    </row>
    <row r="174" spans="2:65" s="1" customFormat="1">
      <c r="B174" s="30"/>
      <c r="D174" s="144" t="s">
        <v>152</v>
      </c>
      <c r="F174" s="145" t="s">
        <v>725</v>
      </c>
      <c r="I174" s="146"/>
      <c r="L174" s="30"/>
      <c r="M174" s="147"/>
      <c r="T174" s="51"/>
      <c r="AT174" s="15" t="s">
        <v>152</v>
      </c>
      <c r="AU174" s="15" t="s">
        <v>78</v>
      </c>
    </row>
    <row r="175" spans="2:65" s="1" customFormat="1" ht="21.75" customHeight="1">
      <c r="B175" s="30"/>
      <c r="C175" s="130" t="s">
        <v>307</v>
      </c>
      <c r="D175" s="130" t="s">
        <v>146</v>
      </c>
      <c r="E175" s="131" t="s">
        <v>726</v>
      </c>
      <c r="F175" s="132" t="s">
        <v>727</v>
      </c>
      <c r="G175" s="133" t="s">
        <v>161</v>
      </c>
      <c r="H175" s="134">
        <v>26</v>
      </c>
      <c r="I175" s="135"/>
      <c r="J175" s="136">
        <f>ROUND(I175*H175,2)</f>
        <v>0</v>
      </c>
      <c r="K175" s="137"/>
      <c r="L175" s="30"/>
      <c r="M175" s="138" t="s">
        <v>19</v>
      </c>
      <c r="N175" s="139" t="s">
        <v>40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225</v>
      </c>
      <c r="AT175" s="142" t="s">
        <v>146</v>
      </c>
      <c r="AU175" s="142" t="s">
        <v>78</v>
      </c>
      <c r="AY175" s="15" t="s">
        <v>144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5" t="s">
        <v>76</v>
      </c>
      <c r="BK175" s="143">
        <f>ROUND(I175*H175,2)</f>
        <v>0</v>
      </c>
      <c r="BL175" s="15" t="s">
        <v>225</v>
      </c>
      <c r="BM175" s="142" t="s">
        <v>728</v>
      </c>
    </row>
    <row r="176" spans="2:65" s="1" customFormat="1">
      <c r="B176" s="30"/>
      <c r="D176" s="144" t="s">
        <v>152</v>
      </c>
      <c r="F176" s="145" t="s">
        <v>729</v>
      </c>
      <c r="I176" s="146"/>
      <c r="L176" s="30"/>
      <c r="M176" s="147"/>
      <c r="T176" s="51"/>
      <c r="AT176" s="15" t="s">
        <v>152</v>
      </c>
      <c r="AU176" s="15" t="s">
        <v>78</v>
      </c>
    </row>
    <row r="177" spans="2:65" s="12" customFormat="1">
      <c r="B177" s="159"/>
      <c r="D177" s="160" t="s">
        <v>169</v>
      </c>
      <c r="E177" s="166" t="s">
        <v>19</v>
      </c>
      <c r="F177" s="161" t="s">
        <v>270</v>
      </c>
      <c r="H177" s="162">
        <v>26</v>
      </c>
      <c r="I177" s="163"/>
      <c r="L177" s="159"/>
      <c r="M177" s="164"/>
      <c r="T177" s="165"/>
      <c r="AT177" s="166" t="s">
        <v>169</v>
      </c>
      <c r="AU177" s="166" t="s">
        <v>78</v>
      </c>
      <c r="AV177" s="12" t="s">
        <v>78</v>
      </c>
      <c r="AW177" s="12" t="s">
        <v>31</v>
      </c>
      <c r="AX177" s="12" t="s">
        <v>76</v>
      </c>
      <c r="AY177" s="166" t="s">
        <v>144</v>
      </c>
    </row>
    <row r="178" spans="2:65" s="1" customFormat="1" ht="16.5" customHeight="1">
      <c r="B178" s="30"/>
      <c r="C178" s="148" t="s">
        <v>312</v>
      </c>
      <c r="D178" s="148" t="s">
        <v>164</v>
      </c>
      <c r="E178" s="149" t="s">
        <v>730</v>
      </c>
      <c r="F178" s="150" t="s">
        <v>731</v>
      </c>
      <c r="G178" s="151" t="s">
        <v>504</v>
      </c>
      <c r="H178" s="152">
        <v>143</v>
      </c>
      <c r="I178" s="153"/>
      <c r="J178" s="154">
        <f>ROUND(I178*H178,2)</f>
        <v>0</v>
      </c>
      <c r="K178" s="155"/>
      <c r="L178" s="156"/>
      <c r="M178" s="157" t="s">
        <v>19</v>
      </c>
      <c r="N178" s="158" t="s">
        <v>40</v>
      </c>
      <c r="P178" s="140">
        <f>O178*H178</f>
        <v>0</v>
      </c>
      <c r="Q178" s="140">
        <v>1E-3</v>
      </c>
      <c r="R178" s="140">
        <f>Q178*H178</f>
        <v>0.14300000000000002</v>
      </c>
      <c r="S178" s="140">
        <v>0</v>
      </c>
      <c r="T178" s="141">
        <f>S178*H178</f>
        <v>0</v>
      </c>
      <c r="AR178" s="142" t="s">
        <v>196</v>
      </c>
      <c r="AT178" s="142" t="s">
        <v>164</v>
      </c>
      <c r="AU178" s="142" t="s">
        <v>78</v>
      </c>
      <c r="AY178" s="15" t="s">
        <v>144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5" t="s">
        <v>76</v>
      </c>
      <c r="BK178" s="143">
        <f>ROUND(I178*H178,2)</f>
        <v>0</v>
      </c>
      <c r="BL178" s="15" t="s">
        <v>225</v>
      </c>
      <c r="BM178" s="142" t="s">
        <v>732</v>
      </c>
    </row>
    <row r="179" spans="2:65" s="12" customFormat="1">
      <c r="B179" s="159"/>
      <c r="D179" s="160" t="s">
        <v>169</v>
      </c>
      <c r="F179" s="161" t="s">
        <v>733</v>
      </c>
      <c r="H179" s="162">
        <v>143</v>
      </c>
      <c r="I179" s="163"/>
      <c r="L179" s="159"/>
      <c r="M179" s="164"/>
      <c r="T179" s="165"/>
      <c r="AT179" s="166" t="s">
        <v>169</v>
      </c>
      <c r="AU179" s="166" t="s">
        <v>78</v>
      </c>
      <c r="AV179" s="12" t="s">
        <v>78</v>
      </c>
      <c r="AW179" s="12" t="s">
        <v>4</v>
      </c>
      <c r="AX179" s="12" t="s">
        <v>76</v>
      </c>
      <c r="AY179" s="166" t="s">
        <v>144</v>
      </c>
    </row>
    <row r="180" spans="2:65" s="1" customFormat="1" ht="21.75" customHeight="1">
      <c r="B180" s="30"/>
      <c r="C180" s="130" t="s">
        <v>317</v>
      </c>
      <c r="D180" s="130" t="s">
        <v>146</v>
      </c>
      <c r="E180" s="131" t="s">
        <v>734</v>
      </c>
      <c r="F180" s="132" t="s">
        <v>735</v>
      </c>
      <c r="G180" s="133" t="s">
        <v>161</v>
      </c>
      <c r="H180" s="134">
        <v>48</v>
      </c>
      <c r="I180" s="135"/>
      <c r="J180" s="136">
        <f>ROUND(I180*H180,2)</f>
        <v>0</v>
      </c>
      <c r="K180" s="137"/>
      <c r="L180" s="30"/>
      <c r="M180" s="138" t="s">
        <v>19</v>
      </c>
      <c r="N180" s="139" t="s">
        <v>40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225</v>
      </c>
      <c r="AT180" s="142" t="s">
        <v>146</v>
      </c>
      <c r="AU180" s="142" t="s">
        <v>78</v>
      </c>
      <c r="AY180" s="15" t="s">
        <v>144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5" t="s">
        <v>76</v>
      </c>
      <c r="BK180" s="143">
        <f>ROUND(I180*H180,2)</f>
        <v>0</v>
      </c>
      <c r="BL180" s="15" t="s">
        <v>225</v>
      </c>
      <c r="BM180" s="142" t="s">
        <v>736</v>
      </c>
    </row>
    <row r="181" spans="2:65" s="1" customFormat="1">
      <c r="B181" s="30"/>
      <c r="D181" s="144" t="s">
        <v>152</v>
      </c>
      <c r="F181" s="145" t="s">
        <v>737</v>
      </c>
      <c r="I181" s="146"/>
      <c r="L181" s="30"/>
      <c r="M181" s="147"/>
      <c r="T181" s="51"/>
      <c r="AT181" s="15" t="s">
        <v>152</v>
      </c>
      <c r="AU181" s="15" t="s">
        <v>78</v>
      </c>
    </row>
    <row r="182" spans="2:65" s="12" customFormat="1">
      <c r="B182" s="159"/>
      <c r="D182" s="160" t="s">
        <v>169</v>
      </c>
      <c r="E182" s="166" t="s">
        <v>19</v>
      </c>
      <c r="F182" s="161" t="s">
        <v>738</v>
      </c>
      <c r="H182" s="162">
        <v>48</v>
      </c>
      <c r="I182" s="163"/>
      <c r="L182" s="159"/>
      <c r="M182" s="164"/>
      <c r="T182" s="165"/>
      <c r="AT182" s="166" t="s">
        <v>169</v>
      </c>
      <c r="AU182" s="166" t="s">
        <v>78</v>
      </c>
      <c r="AV182" s="12" t="s">
        <v>78</v>
      </c>
      <c r="AW182" s="12" t="s">
        <v>31</v>
      </c>
      <c r="AX182" s="12" t="s">
        <v>76</v>
      </c>
      <c r="AY182" s="166" t="s">
        <v>144</v>
      </c>
    </row>
    <row r="183" spans="2:65" s="1" customFormat="1" ht="16.5" customHeight="1">
      <c r="B183" s="30"/>
      <c r="C183" s="148" t="s">
        <v>323</v>
      </c>
      <c r="D183" s="148" t="s">
        <v>164</v>
      </c>
      <c r="E183" s="149" t="s">
        <v>730</v>
      </c>
      <c r="F183" s="150" t="s">
        <v>731</v>
      </c>
      <c r="G183" s="151" t="s">
        <v>504</v>
      </c>
      <c r="H183" s="152">
        <v>264</v>
      </c>
      <c r="I183" s="153"/>
      <c r="J183" s="154">
        <f>ROUND(I183*H183,2)</f>
        <v>0</v>
      </c>
      <c r="K183" s="155"/>
      <c r="L183" s="156"/>
      <c r="M183" s="157" t="s">
        <v>19</v>
      </c>
      <c r="N183" s="158" t="s">
        <v>40</v>
      </c>
      <c r="P183" s="140">
        <f>O183*H183</f>
        <v>0</v>
      </c>
      <c r="Q183" s="140">
        <v>1E-3</v>
      </c>
      <c r="R183" s="140">
        <f>Q183*H183</f>
        <v>0.26400000000000001</v>
      </c>
      <c r="S183" s="140">
        <v>0</v>
      </c>
      <c r="T183" s="141">
        <f>S183*H183</f>
        <v>0</v>
      </c>
      <c r="AR183" s="142" t="s">
        <v>196</v>
      </c>
      <c r="AT183" s="142" t="s">
        <v>164</v>
      </c>
      <c r="AU183" s="142" t="s">
        <v>78</v>
      </c>
      <c r="AY183" s="15" t="s">
        <v>144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5" t="s">
        <v>76</v>
      </c>
      <c r="BK183" s="143">
        <f>ROUND(I183*H183,2)</f>
        <v>0</v>
      </c>
      <c r="BL183" s="15" t="s">
        <v>225</v>
      </c>
      <c r="BM183" s="142" t="s">
        <v>739</v>
      </c>
    </row>
    <row r="184" spans="2:65" s="12" customFormat="1">
      <c r="B184" s="159"/>
      <c r="D184" s="160" t="s">
        <v>169</v>
      </c>
      <c r="F184" s="161" t="s">
        <v>740</v>
      </c>
      <c r="H184" s="162">
        <v>264</v>
      </c>
      <c r="I184" s="163"/>
      <c r="L184" s="159"/>
      <c r="M184" s="164"/>
      <c r="T184" s="165"/>
      <c r="AT184" s="166" t="s">
        <v>169</v>
      </c>
      <c r="AU184" s="166" t="s">
        <v>78</v>
      </c>
      <c r="AV184" s="12" t="s">
        <v>78</v>
      </c>
      <c r="AW184" s="12" t="s">
        <v>4</v>
      </c>
      <c r="AX184" s="12" t="s">
        <v>76</v>
      </c>
      <c r="AY184" s="166" t="s">
        <v>144</v>
      </c>
    </row>
    <row r="185" spans="2:65" s="1" customFormat="1" ht="24.15" customHeight="1">
      <c r="B185" s="30"/>
      <c r="C185" s="130" t="s">
        <v>328</v>
      </c>
      <c r="D185" s="130" t="s">
        <v>146</v>
      </c>
      <c r="E185" s="131" t="s">
        <v>479</v>
      </c>
      <c r="F185" s="132" t="s">
        <v>480</v>
      </c>
      <c r="G185" s="133" t="s">
        <v>288</v>
      </c>
      <c r="H185" s="134">
        <v>0.42699999999999999</v>
      </c>
      <c r="I185" s="135"/>
      <c r="J185" s="136">
        <f>ROUND(I185*H185,2)</f>
        <v>0</v>
      </c>
      <c r="K185" s="137"/>
      <c r="L185" s="30"/>
      <c r="M185" s="138" t="s">
        <v>19</v>
      </c>
      <c r="N185" s="139" t="s">
        <v>40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150</v>
      </c>
      <c r="AT185" s="142" t="s">
        <v>146</v>
      </c>
      <c r="AU185" s="142" t="s">
        <v>78</v>
      </c>
      <c r="AY185" s="15" t="s">
        <v>144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5" t="s">
        <v>76</v>
      </c>
      <c r="BK185" s="143">
        <f>ROUND(I185*H185,2)</f>
        <v>0</v>
      </c>
      <c r="BL185" s="15" t="s">
        <v>150</v>
      </c>
      <c r="BM185" s="142" t="s">
        <v>741</v>
      </c>
    </row>
    <row r="186" spans="2:65" s="1" customFormat="1">
      <c r="B186" s="30"/>
      <c r="D186" s="144" t="s">
        <v>152</v>
      </c>
      <c r="F186" s="145" t="s">
        <v>482</v>
      </c>
      <c r="I186" s="146"/>
      <c r="L186" s="30"/>
      <c r="M186" s="147"/>
      <c r="T186" s="51"/>
      <c r="AT186" s="15" t="s">
        <v>152</v>
      </c>
      <c r="AU186" s="15" t="s">
        <v>78</v>
      </c>
    </row>
    <row r="187" spans="2:65" s="11" customFormat="1" ht="22.95" customHeight="1">
      <c r="B187" s="118"/>
      <c r="D187" s="119" t="s">
        <v>68</v>
      </c>
      <c r="E187" s="128" t="s">
        <v>483</v>
      </c>
      <c r="F187" s="128" t="s">
        <v>484</v>
      </c>
      <c r="I187" s="121"/>
      <c r="J187" s="129">
        <f>BK187</f>
        <v>0</v>
      </c>
      <c r="L187" s="118"/>
      <c r="M187" s="123"/>
      <c r="P187" s="124">
        <f>SUM(P188:P192)</f>
        <v>0</v>
      </c>
      <c r="R187" s="124">
        <f>SUM(R188:R192)</f>
        <v>7.9799999999999996E-2</v>
      </c>
      <c r="T187" s="125">
        <f>SUM(T188:T192)</f>
        <v>0</v>
      </c>
      <c r="AR187" s="119" t="s">
        <v>78</v>
      </c>
      <c r="AT187" s="126" t="s">
        <v>68</v>
      </c>
      <c r="AU187" s="126" t="s">
        <v>76</v>
      </c>
      <c r="AY187" s="119" t="s">
        <v>144</v>
      </c>
      <c r="BK187" s="127">
        <f>SUM(BK188:BK192)</f>
        <v>0</v>
      </c>
    </row>
    <row r="188" spans="2:65" s="1" customFormat="1" ht="33" customHeight="1">
      <c r="B188" s="30"/>
      <c r="C188" s="130" t="s">
        <v>332</v>
      </c>
      <c r="D188" s="130" t="s">
        <v>146</v>
      </c>
      <c r="E188" s="131" t="s">
        <v>742</v>
      </c>
      <c r="F188" s="132" t="s">
        <v>743</v>
      </c>
      <c r="G188" s="133" t="s">
        <v>156</v>
      </c>
      <c r="H188" s="134">
        <v>42</v>
      </c>
      <c r="I188" s="135"/>
      <c r="J188" s="136">
        <f>ROUND(I188*H188,2)</f>
        <v>0</v>
      </c>
      <c r="K188" s="137"/>
      <c r="L188" s="30"/>
      <c r="M188" s="138" t="s">
        <v>19</v>
      </c>
      <c r="N188" s="139" t="s">
        <v>40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225</v>
      </c>
      <c r="AT188" s="142" t="s">
        <v>146</v>
      </c>
      <c r="AU188" s="142" t="s">
        <v>78</v>
      </c>
      <c r="AY188" s="15" t="s">
        <v>144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5" t="s">
        <v>76</v>
      </c>
      <c r="BK188" s="143">
        <f>ROUND(I188*H188,2)</f>
        <v>0</v>
      </c>
      <c r="BL188" s="15" t="s">
        <v>225</v>
      </c>
      <c r="BM188" s="142" t="s">
        <v>744</v>
      </c>
    </row>
    <row r="189" spans="2:65" s="1" customFormat="1">
      <c r="B189" s="30"/>
      <c r="D189" s="144" t="s">
        <v>152</v>
      </c>
      <c r="F189" s="145" t="s">
        <v>745</v>
      </c>
      <c r="I189" s="146"/>
      <c r="L189" s="30"/>
      <c r="M189" s="147"/>
      <c r="T189" s="51"/>
      <c r="AT189" s="15" t="s">
        <v>152</v>
      </c>
      <c r="AU189" s="15" t="s">
        <v>78</v>
      </c>
    </row>
    <row r="190" spans="2:65" s="1" customFormat="1" ht="16.5" customHeight="1">
      <c r="B190" s="30"/>
      <c r="C190" s="148" t="s">
        <v>337</v>
      </c>
      <c r="D190" s="148" t="s">
        <v>164</v>
      </c>
      <c r="E190" s="149" t="s">
        <v>746</v>
      </c>
      <c r="F190" s="150" t="s">
        <v>747</v>
      </c>
      <c r="G190" s="151" t="s">
        <v>161</v>
      </c>
      <c r="H190" s="152">
        <v>42</v>
      </c>
      <c r="I190" s="153"/>
      <c r="J190" s="154">
        <f>ROUND(I190*H190,2)</f>
        <v>0</v>
      </c>
      <c r="K190" s="155"/>
      <c r="L190" s="156"/>
      <c r="M190" s="157" t="s">
        <v>19</v>
      </c>
      <c r="N190" s="158" t="s">
        <v>40</v>
      </c>
      <c r="P190" s="140">
        <f>O190*H190</f>
        <v>0</v>
      </c>
      <c r="Q190" s="140">
        <v>1.9E-3</v>
      </c>
      <c r="R190" s="140">
        <f>Q190*H190</f>
        <v>7.9799999999999996E-2</v>
      </c>
      <c r="S190" s="140">
        <v>0</v>
      </c>
      <c r="T190" s="141">
        <f>S190*H190</f>
        <v>0</v>
      </c>
      <c r="AR190" s="142" t="s">
        <v>196</v>
      </c>
      <c r="AT190" s="142" t="s">
        <v>164</v>
      </c>
      <c r="AU190" s="142" t="s">
        <v>78</v>
      </c>
      <c r="AY190" s="15" t="s">
        <v>144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5" t="s">
        <v>76</v>
      </c>
      <c r="BK190" s="143">
        <f>ROUND(I190*H190,2)</f>
        <v>0</v>
      </c>
      <c r="BL190" s="15" t="s">
        <v>225</v>
      </c>
      <c r="BM190" s="142" t="s">
        <v>748</v>
      </c>
    </row>
    <row r="191" spans="2:65" s="1" customFormat="1" ht="24.15" customHeight="1">
      <c r="B191" s="30"/>
      <c r="C191" s="130" t="s">
        <v>343</v>
      </c>
      <c r="D191" s="130" t="s">
        <v>146</v>
      </c>
      <c r="E191" s="131" t="s">
        <v>495</v>
      </c>
      <c r="F191" s="132" t="s">
        <v>496</v>
      </c>
      <c r="G191" s="133" t="s">
        <v>288</v>
      </c>
      <c r="H191" s="134">
        <v>0.08</v>
      </c>
      <c r="I191" s="135"/>
      <c r="J191" s="136">
        <f>ROUND(I191*H191,2)</f>
        <v>0</v>
      </c>
      <c r="K191" s="137"/>
      <c r="L191" s="30"/>
      <c r="M191" s="138" t="s">
        <v>19</v>
      </c>
      <c r="N191" s="139" t="s">
        <v>40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150</v>
      </c>
      <c r="AT191" s="142" t="s">
        <v>146</v>
      </c>
      <c r="AU191" s="142" t="s">
        <v>78</v>
      </c>
      <c r="AY191" s="15" t="s">
        <v>144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5" t="s">
        <v>76</v>
      </c>
      <c r="BK191" s="143">
        <f>ROUND(I191*H191,2)</f>
        <v>0</v>
      </c>
      <c r="BL191" s="15" t="s">
        <v>150</v>
      </c>
      <c r="BM191" s="142" t="s">
        <v>749</v>
      </c>
    </row>
    <row r="192" spans="2:65" s="1" customFormat="1">
      <c r="B192" s="30"/>
      <c r="D192" s="144" t="s">
        <v>152</v>
      </c>
      <c r="F192" s="145" t="s">
        <v>498</v>
      </c>
      <c r="I192" s="146"/>
      <c r="L192" s="30"/>
      <c r="M192" s="147"/>
      <c r="T192" s="51"/>
      <c r="AT192" s="15" t="s">
        <v>152</v>
      </c>
      <c r="AU192" s="15" t="s">
        <v>78</v>
      </c>
    </row>
    <row r="193" spans="2:65" s="11" customFormat="1" ht="22.95" customHeight="1">
      <c r="B193" s="118"/>
      <c r="D193" s="119" t="s">
        <v>68</v>
      </c>
      <c r="E193" s="128" t="s">
        <v>590</v>
      </c>
      <c r="F193" s="128" t="s">
        <v>591</v>
      </c>
      <c r="I193" s="121"/>
      <c r="J193" s="129">
        <f>BK193</f>
        <v>0</v>
      </c>
      <c r="L193" s="118"/>
      <c r="M193" s="123"/>
      <c r="P193" s="124">
        <f>SUM(P194:P214)</f>
        <v>0</v>
      </c>
      <c r="R193" s="124">
        <f>SUM(R194:R214)</f>
        <v>1.9428210000000001</v>
      </c>
      <c r="T193" s="125">
        <f>SUM(T194:T214)</f>
        <v>0</v>
      </c>
      <c r="AR193" s="119" t="s">
        <v>78</v>
      </c>
      <c r="AT193" s="126" t="s">
        <v>68</v>
      </c>
      <c r="AU193" s="126" t="s">
        <v>76</v>
      </c>
      <c r="AY193" s="119" t="s">
        <v>144</v>
      </c>
      <c r="BK193" s="127">
        <f>SUM(BK194:BK214)</f>
        <v>0</v>
      </c>
    </row>
    <row r="194" spans="2:65" s="1" customFormat="1" ht="37.950000000000003" customHeight="1">
      <c r="B194" s="30"/>
      <c r="C194" s="130" t="s">
        <v>349</v>
      </c>
      <c r="D194" s="130" t="s">
        <v>146</v>
      </c>
      <c r="E194" s="131" t="s">
        <v>750</v>
      </c>
      <c r="F194" s="132" t="s">
        <v>751</v>
      </c>
      <c r="G194" s="133" t="s">
        <v>241</v>
      </c>
      <c r="H194" s="134">
        <v>27</v>
      </c>
      <c r="I194" s="135"/>
      <c r="J194" s="136">
        <f>ROUND(I194*H194,2)</f>
        <v>0</v>
      </c>
      <c r="K194" s="137"/>
      <c r="L194" s="30"/>
      <c r="M194" s="138" t="s">
        <v>19</v>
      </c>
      <c r="N194" s="139" t="s">
        <v>40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225</v>
      </c>
      <c r="AT194" s="142" t="s">
        <v>146</v>
      </c>
      <c r="AU194" s="142" t="s">
        <v>78</v>
      </c>
      <c r="AY194" s="15" t="s">
        <v>144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5" t="s">
        <v>76</v>
      </c>
      <c r="BK194" s="143">
        <f>ROUND(I194*H194,2)</f>
        <v>0</v>
      </c>
      <c r="BL194" s="15" t="s">
        <v>225</v>
      </c>
      <c r="BM194" s="142" t="s">
        <v>752</v>
      </c>
    </row>
    <row r="195" spans="2:65" s="1" customFormat="1">
      <c r="B195" s="30"/>
      <c r="D195" s="144" t="s">
        <v>152</v>
      </c>
      <c r="F195" s="145" t="s">
        <v>753</v>
      </c>
      <c r="I195" s="146"/>
      <c r="L195" s="30"/>
      <c r="M195" s="147"/>
      <c r="T195" s="51"/>
      <c r="AT195" s="15" t="s">
        <v>152</v>
      </c>
      <c r="AU195" s="15" t="s">
        <v>78</v>
      </c>
    </row>
    <row r="196" spans="2:65" s="1" customFormat="1" ht="16.5" customHeight="1">
      <c r="B196" s="30"/>
      <c r="C196" s="148" t="s">
        <v>354</v>
      </c>
      <c r="D196" s="148" t="s">
        <v>164</v>
      </c>
      <c r="E196" s="149" t="s">
        <v>754</v>
      </c>
      <c r="F196" s="150" t="s">
        <v>755</v>
      </c>
      <c r="G196" s="151" t="s">
        <v>149</v>
      </c>
      <c r="H196" s="152">
        <v>0.65</v>
      </c>
      <c r="I196" s="153"/>
      <c r="J196" s="154">
        <f>ROUND(I196*H196,2)</f>
        <v>0</v>
      </c>
      <c r="K196" s="155"/>
      <c r="L196" s="156"/>
      <c r="M196" s="157" t="s">
        <v>19</v>
      </c>
      <c r="N196" s="158" t="s">
        <v>40</v>
      </c>
      <c r="P196" s="140">
        <f>O196*H196</f>
        <v>0</v>
      </c>
      <c r="Q196" s="140">
        <v>0.55000000000000004</v>
      </c>
      <c r="R196" s="140">
        <f>Q196*H196</f>
        <v>0.35750000000000004</v>
      </c>
      <c r="S196" s="140">
        <v>0</v>
      </c>
      <c r="T196" s="141">
        <f>S196*H196</f>
        <v>0</v>
      </c>
      <c r="AR196" s="142" t="s">
        <v>196</v>
      </c>
      <c r="AT196" s="142" t="s">
        <v>164</v>
      </c>
      <c r="AU196" s="142" t="s">
        <v>78</v>
      </c>
      <c r="AY196" s="15" t="s">
        <v>144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5" t="s">
        <v>76</v>
      </c>
      <c r="BK196" s="143">
        <f>ROUND(I196*H196,2)</f>
        <v>0</v>
      </c>
      <c r="BL196" s="15" t="s">
        <v>225</v>
      </c>
      <c r="BM196" s="142" t="s">
        <v>756</v>
      </c>
    </row>
    <row r="197" spans="2:65" s="1" customFormat="1" ht="37.950000000000003" customHeight="1">
      <c r="B197" s="30"/>
      <c r="C197" s="130" t="s">
        <v>357</v>
      </c>
      <c r="D197" s="130" t="s">
        <v>146</v>
      </c>
      <c r="E197" s="131" t="s">
        <v>757</v>
      </c>
      <c r="F197" s="132" t="s">
        <v>758</v>
      </c>
      <c r="G197" s="133" t="s">
        <v>241</v>
      </c>
      <c r="H197" s="134">
        <v>50</v>
      </c>
      <c r="I197" s="135"/>
      <c r="J197" s="136">
        <f>ROUND(I197*H197,2)</f>
        <v>0</v>
      </c>
      <c r="K197" s="137"/>
      <c r="L197" s="30"/>
      <c r="M197" s="138" t="s">
        <v>19</v>
      </c>
      <c r="N197" s="139" t="s">
        <v>40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225</v>
      </c>
      <c r="AT197" s="142" t="s">
        <v>146</v>
      </c>
      <c r="AU197" s="142" t="s">
        <v>78</v>
      </c>
      <c r="AY197" s="15" t="s">
        <v>144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76</v>
      </c>
      <c r="BK197" s="143">
        <f>ROUND(I197*H197,2)</f>
        <v>0</v>
      </c>
      <c r="BL197" s="15" t="s">
        <v>225</v>
      </c>
      <c r="BM197" s="142" t="s">
        <v>759</v>
      </c>
    </row>
    <row r="198" spans="2:65" s="1" customFormat="1">
      <c r="B198" s="30"/>
      <c r="D198" s="144" t="s">
        <v>152</v>
      </c>
      <c r="F198" s="145" t="s">
        <v>760</v>
      </c>
      <c r="I198" s="146"/>
      <c r="L198" s="30"/>
      <c r="M198" s="147"/>
      <c r="T198" s="51"/>
      <c r="AT198" s="15" t="s">
        <v>152</v>
      </c>
      <c r="AU198" s="15" t="s">
        <v>78</v>
      </c>
    </row>
    <row r="199" spans="2:65" s="12" customFormat="1">
      <c r="B199" s="159"/>
      <c r="D199" s="160" t="s">
        <v>169</v>
      </c>
      <c r="E199" s="166" t="s">
        <v>19</v>
      </c>
      <c r="F199" s="161" t="s">
        <v>394</v>
      </c>
      <c r="H199" s="162">
        <v>50</v>
      </c>
      <c r="I199" s="163"/>
      <c r="L199" s="159"/>
      <c r="M199" s="164"/>
      <c r="T199" s="165"/>
      <c r="AT199" s="166" t="s">
        <v>169</v>
      </c>
      <c r="AU199" s="166" t="s">
        <v>78</v>
      </c>
      <c r="AV199" s="12" t="s">
        <v>78</v>
      </c>
      <c r="AW199" s="12" t="s">
        <v>31</v>
      </c>
      <c r="AX199" s="12" t="s">
        <v>76</v>
      </c>
      <c r="AY199" s="166" t="s">
        <v>144</v>
      </c>
    </row>
    <row r="200" spans="2:65" s="1" customFormat="1" ht="16.5" customHeight="1">
      <c r="B200" s="30"/>
      <c r="C200" s="148" t="s">
        <v>362</v>
      </c>
      <c r="D200" s="148" t="s">
        <v>164</v>
      </c>
      <c r="E200" s="149" t="s">
        <v>761</v>
      </c>
      <c r="F200" s="150" t="s">
        <v>762</v>
      </c>
      <c r="G200" s="151" t="s">
        <v>149</v>
      </c>
      <c r="H200" s="152">
        <v>1</v>
      </c>
      <c r="I200" s="153"/>
      <c r="J200" s="154">
        <f>ROUND(I200*H200,2)</f>
        <v>0</v>
      </c>
      <c r="K200" s="155"/>
      <c r="L200" s="156"/>
      <c r="M200" s="157" t="s">
        <v>19</v>
      </c>
      <c r="N200" s="158" t="s">
        <v>40</v>
      </c>
      <c r="P200" s="140">
        <f>O200*H200</f>
        <v>0</v>
      </c>
      <c r="Q200" s="140">
        <v>0.55000000000000004</v>
      </c>
      <c r="R200" s="140">
        <f>Q200*H200</f>
        <v>0.55000000000000004</v>
      </c>
      <c r="S200" s="140">
        <v>0</v>
      </c>
      <c r="T200" s="141">
        <f>S200*H200</f>
        <v>0</v>
      </c>
      <c r="AR200" s="142" t="s">
        <v>196</v>
      </c>
      <c r="AT200" s="142" t="s">
        <v>164</v>
      </c>
      <c r="AU200" s="142" t="s">
        <v>78</v>
      </c>
      <c r="AY200" s="15" t="s">
        <v>144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5" t="s">
        <v>76</v>
      </c>
      <c r="BK200" s="143">
        <f>ROUND(I200*H200,2)</f>
        <v>0</v>
      </c>
      <c r="BL200" s="15" t="s">
        <v>225</v>
      </c>
      <c r="BM200" s="142" t="s">
        <v>763</v>
      </c>
    </row>
    <row r="201" spans="2:65" s="12" customFormat="1">
      <c r="B201" s="159"/>
      <c r="D201" s="160" t="s">
        <v>169</v>
      </c>
      <c r="E201" s="166" t="s">
        <v>19</v>
      </c>
      <c r="F201" s="161" t="s">
        <v>764</v>
      </c>
      <c r="H201" s="162">
        <v>1</v>
      </c>
      <c r="I201" s="163"/>
      <c r="L201" s="159"/>
      <c r="M201" s="164"/>
      <c r="T201" s="165"/>
      <c r="AT201" s="166" t="s">
        <v>169</v>
      </c>
      <c r="AU201" s="166" t="s">
        <v>78</v>
      </c>
      <c r="AV201" s="12" t="s">
        <v>78</v>
      </c>
      <c r="AW201" s="12" t="s">
        <v>31</v>
      </c>
      <c r="AX201" s="12" t="s">
        <v>76</v>
      </c>
      <c r="AY201" s="166" t="s">
        <v>144</v>
      </c>
    </row>
    <row r="202" spans="2:65" s="1" customFormat="1" ht="16.5" customHeight="1">
      <c r="B202" s="30"/>
      <c r="C202" s="148" t="s">
        <v>367</v>
      </c>
      <c r="D202" s="148" t="s">
        <v>164</v>
      </c>
      <c r="E202" s="149" t="s">
        <v>582</v>
      </c>
      <c r="F202" s="150" t="s">
        <v>765</v>
      </c>
      <c r="G202" s="151" t="s">
        <v>435</v>
      </c>
      <c r="H202" s="152">
        <v>1</v>
      </c>
      <c r="I202" s="153"/>
      <c r="J202" s="154">
        <f>ROUND(I202*H202,2)</f>
        <v>0</v>
      </c>
      <c r="K202" s="155"/>
      <c r="L202" s="156"/>
      <c r="M202" s="157" t="s">
        <v>19</v>
      </c>
      <c r="N202" s="158" t="s">
        <v>40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196</v>
      </c>
      <c r="AT202" s="142" t="s">
        <v>164</v>
      </c>
      <c r="AU202" s="142" t="s">
        <v>78</v>
      </c>
      <c r="AY202" s="15" t="s">
        <v>144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5" t="s">
        <v>76</v>
      </c>
      <c r="BK202" s="143">
        <f>ROUND(I202*H202,2)</f>
        <v>0</v>
      </c>
      <c r="BL202" s="15" t="s">
        <v>225</v>
      </c>
      <c r="BM202" s="142" t="s">
        <v>766</v>
      </c>
    </row>
    <row r="203" spans="2:65" s="1" customFormat="1" ht="24.15" customHeight="1">
      <c r="B203" s="30"/>
      <c r="C203" s="130" t="s">
        <v>372</v>
      </c>
      <c r="D203" s="130" t="s">
        <v>146</v>
      </c>
      <c r="E203" s="131" t="s">
        <v>767</v>
      </c>
      <c r="F203" s="132" t="s">
        <v>768</v>
      </c>
      <c r="G203" s="133" t="s">
        <v>161</v>
      </c>
      <c r="H203" s="134">
        <v>42</v>
      </c>
      <c r="I203" s="135"/>
      <c r="J203" s="136">
        <f>ROUND(I203*H203,2)</f>
        <v>0</v>
      </c>
      <c r="K203" s="137"/>
      <c r="L203" s="30"/>
      <c r="M203" s="138" t="s">
        <v>19</v>
      </c>
      <c r="N203" s="139" t="s">
        <v>40</v>
      </c>
      <c r="P203" s="140">
        <f>O203*H203</f>
        <v>0</v>
      </c>
      <c r="Q203" s="140">
        <v>1.61E-2</v>
      </c>
      <c r="R203" s="140">
        <f>Q203*H203</f>
        <v>0.67620000000000002</v>
      </c>
      <c r="S203" s="140">
        <v>0</v>
      </c>
      <c r="T203" s="141">
        <f>S203*H203</f>
        <v>0</v>
      </c>
      <c r="AR203" s="142" t="s">
        <v>225</v>
      </c>
      <c r="AT203" s="142" t="s">
        <v>146</v>
      </c>
      <c r="AU203" s="142" t="s">
        <v>78</v>
      </c>
      <c r="AY203" s="15" t="s">
        <v>144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5" t="s">
        <v>76</v>
      </c>
      <c r="BK203" s="143">
        <f>ROUND(I203*H203,2)</f>
        <v>0</v>
      </c>
      <c r="BL203" s="15" t="s">
        <v>225</v>
      </c>
      <c r="BM203" s="142" t="s">
        <v>769</v>
      </c>
    </row>
    <row r="204" spans="2:65" s="1" customFormat="1">
      <c r="B204" s="30"/>
      <c r="D204" s="144" t="s">
        <v>152</v>
      </c>
      <c r="F204" s="145" t="s">
        <v>770</v>
      </c>
      <c r="I204" s="146"/>
      <c r="L204" s="30"/>
      <c r="M204" s="147"/>
      <c r="T204" s="51"/>
      <c r="AT204" s="15" t="s">
        <v>152</v>
      </c>
      <c r="AU204" s="15" t="s">
        <v>78</v>
      </c>
    </row>
    <row r="205" spans="2:65" s="1" customFormat="1" ht="16.5" customHeight="1">
      <c r="B205" s="30"/>
      <c r="C205" s="130" t="s">
        <v>377</v>
      </c>
      <c r="D205" s="130" t="s">
        <v>146</v>
      </c>
      <c r="E205" s="131" t="s">
        <v>771</v>
      </c>
      <c r="F205" s="132" t="s">
        <v>772</v>
      </c>
      <c r="G205" s="133" t="s">
        <v>161</v>
      </c>
      <c r="H205" s="134">
        <v>42</v>
      </c>
      <c r="I205" s="135"/>
      <c r="J205" s="136">
        <f>ROUND(I205*H205,2)</f>
        <v>0</v>
      </c>
      <c r="K205" s="137"/>
      <c r="L205" s="30"/>
      <c r="M205" s="138" t="s">
        <v>19</v>
      </c>
      <c r="N205" s="139" t="s">
        <v>40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225</v>
      </c>
      <c r="AT205" s="142" t="s">
        <v>146</v>
      </c>
      <c r="AU205" s="142" t="s">
        <v>78</v>
      </c>
      <c r="AY205" s="15" t="s">
        <v>144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5" t="s">
        <v>76</v>
      </c>
      <c r="BK205" s="143">
        <f>ROUND(I205*H205,2)</f>
        <v>0</v>
      </c>
      <c r="BL205" s="15" t="s">
        <v>225</v>
      </c>
      <c r="BM205" s="142" t="s">
        <v>773</v>
      </c>
    </row>
    <row r="206" spans="2:65" s="1" customFormat="1">
      <c r="B206" s="30"/>
      <c r="D206" s="144" t="s">
        <v>152</v>
      </c>
      <c r="F206" s="145" t="s">
        <v>774</v>
      </c>
      <c r="I206" s="146"/>
      <c r="L206" s="30"/>
      <c r="M206" s="147"/>
      <c r="T206" s="51"/>
      <c r="AT206" s="15" t="s">
        <v>152</v>
      </c>
      <c r="AU206" s="15" t="s">
        <v>78</v>
      </c>
    </row>
    <row r="207" spans="2:65" s="1" customFormat="1" ht="16.5" customHeight="1">
      <c r="B207" s="30"/>
      <c r="C207" s="148" t="s">
        <v>382</v>
      </c>
      <c r="D207" s="148" t="s">
        <v>164</v>
      </c>
      <c r="E207" s="149" t="s">
        <v>775</v>
      </c>
      <c r="F207" s="150" t="s">
        <v>776</v>
      </c>
      <c r="G207" s="151" t="s">
        <v>161</v>
      </c>
      <c r="H207" s="152">
        <v>45.36</v>
      </c>
      <c r="I207" s="153"/>
      <c r="J207" s="154">
        <f>ROUND(I207*H207,2)</f>
        <v>0</v>
      </c>
      <c r="K207" s="155"/>
      <c r="L207" s="156"/>
      <c r="M207" s="157" t="s">
        <v>19</v>
      </c>
      <c r="N207" s="158" t="s">
        <v>40</v>
      </c>
      <c r="P207" s="140">
        <f>O207*H207</f>
        <v>0</v>
      </c>
      <c r="Q207" s="140">
        <v>7.3499999999999998E-3</v>
      </c>
      <c r="R207" s="140">
        <f>Q207*H207</f>
        <v>0.33339599999999997</v>
      </c>
      <c r="S207" s="140">
        <v>0</v>
      </c>
      <c r="T207" s="141">
        <f>S207*H207</f>
        <v>0</v>
      </c>
      <c r="AR207" s="142" t="s">
        <v>196</v>
      </c>
      <c r="AT207" s="142" t="s">
        <v>164</v>
      </c>
      <c r="AU207" s="142" t="s">
        <v>78</v>
      </c>
      <c r="AY207" s="15" t="s">
        <v>144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5" t="s">
        <v>76</v>
      </c>
      <c r="BK207" s="143">
        <f>ROUND(I207*H207,2)</f>
        <v>0</v>
      </c>
      <c r="BL207" s="15" t="s">
        <v>225</v>
      </c>
      <c r="BM207" s="142" t="s">
        <v>777</v>
      </c>
    </row>
    <row r="208" spans="2:65" s="12" customFormat="1">
      <c r="B208" s="159"/>
      <c r="D208" s="160" t="s">
        <v>169</v>
      </c>
      <c r="F208" s="161" t="s">
        <v>778</v>
      </c>
      <c r="H208" s="162">
        <v>45.36</v>
      </c>
      <c r="I208" s="163"/>
      <c r="L208" s="159"/>
      <c r="M208" s="164"/>
      <c r="T208" s="165"/>
      <c r="AT208" s="166" t="s">
        <v>169</v>
      </c>
      <c r="AU208" s="166" t="s">
        <v>78</v>
      </c>
      <c r="AV208" s="12" t="s">
        <v>78</v>
      </c>
      <c r="AW208" s="12" t="s">
        <v>4</v>
      </c>
      <c r="AX208" s="12" t="s">
        <v>76</v>
      </c>
      <c r="AY208" s="166" t="s">
        <v>144</v>
      </c>
    </row>
    <row r="209" spans="2:65" s="1" customFormat="1" ht="24.15" customHeight="1">
      <c r="B209" s="30"/>
      <c r="C209" s="130" t="s">
        <v>388</v>
      </c>
      <c r="D209" s="130" t="s">
        <v>146</v>
      </c>
      <c r="E209" s="131" t="s">
        <v>779</v>
      </c>
      <c r="F209" s="132" t="s">
        <v>780</v>
      </c>
      <c r="G209" s="133" t="s">
        <v>241</v>
      </c>
      <c r="H209" s="134">
        <v>8</v>
      </c>
      <c r="I209" s="135"/>
      <c r="J209" s="136">
        <f>ROUND(I209*H209,2)</f>
        <v>0</v>
      </c>
      <c r="K209" s="137"/>
      <c r="L209" s="30"/>
      <c r="M209" s="138" t="s">
        <v>19</v>
      </c>
      <c r="N209" s="139" t="s">
        <v>40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225</v>
      </c>
      <c r="AT209" s="142" t="s">
        <v>146</v>
      </c>
      <c r="AU209" s="142" t="s">
        <v>78</v>
      </c>
      <c r="AY209" s="15" t="s">
        <v>144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5" t="s">
        <v>76</v>
      </c>
      <c r="BK209" s="143">
        <f>ROUND(I209*H209,2)</f>
        <v>0</v>
      </c>
      <c r="BL209" s="15" t="s">
        <v>225</v>
      </c>
      <c r="BM209" s="142" t="s">
        <v>781</v>
      </c>
    </row>
    <row r="210" spans="2:65" s="1" customFormat="1">
      <c r="B210" s="30"/>
      <c r="D210" s="144" t="s">
        <v>152</v>
      </c>
      <c r="F210" s="145" t="s">
        <v>782</v>
      </c>
      <c r="I210" s="146"/>
      <c r="L210" s="30"/>
      <c r="M210" s="147"/>
      <c r="T210" s="51"/>
      <c r="AT210" s="15" t="s">
        <v>152</v>
      </c>
      <c r="AU210" s="15" t="s">
        <v>78</v>
      </c>
    </row>
    <row r="211" spans="2:65" s="12" customFormat="1">
      <c r="B211" s="159"/>
      <c r="D211" s="160" t="s">
        <v>169</v>
      </c>
      <c r="E211" s="166" t="s">
        <v>19</v>
      </c>
      <c r="F211" s="161" t="s">
        <v>167</v>
      </c>
      <c r="H211" s="162">
        <v>8</v>
      </c>
      <c r="I211" s="163"/>
      <c r="L211" s="159"/>
      <c r="M211" s="164"/>
      <c r="T211" s="165"/>
      <c r="AT211" s="166" t="s">
        <v>169</v>
      </c>
      <c r="AU211" s="166" t="s">
        <v>78</v>
      </c>
      <c r="AV211" s="12" t="s">
        <v>78</v>
      </c>
      <c r="AW211" s="12" t="s">
        <v>31</v>
      </c>
      <c r="AX211" s="12" t="s">
        <v>76</v>
      </c>
      <c r="AY211" s="166" t="s">
        <v>144</v>
      </c>
    </row>
    <row r="212" spans="2:65" s="1" customFormat="1" ht="16.5" customHeight="1">
      <c r="B212" s="30"/>
      <c r="C212" s="148" t="s">
        <v>394</v>
      </c>
      <c r="D212" s="148" t="s">
        <v>164</v>
      </c>
      <c r="E212" s="149" t="s">
        <v>775</v>
      </c>
      <c r="F212" s="150" t="s">
        <v>776</v>
      </c>
      <c r="G212" s="151" t="s">
        <v>161</v>
      </c>
      <c r="H212" s="152">
        <v>3.5</v>
      </c>
      <c r="I212" s="153"/>
      <c r="J212" s="154">
        <f>ROUND(I212*H212,2)</f>
        <v>0</v>
      </c>
      <c r="K212" s="155"/>
      <c r="L212" s="156"/>
      <c r="M212" s="157" t="s">
        <v>19</v>
      </c>
      <c r="N212" s="158" t="s">
        <v>40</v>
      </c>
      <c r="P212" s="140">
        <f>O212*H212</f>
        <v>0</v>
      </c>
      <c r="Q212" s="140">
        <v>7.3499999999999998E-3</v>
      </c>
      <c r="R212" s="140">
        <f>Q212*H212</f>
        <v>2.5724999999999998E-2</v>
      </c>
      <c r="S212" s="140">
        <v>0</v>
      </c>
      <c r="T212" s="141">
        <f>S212*H212</f>
        <v>0</v>
      </c>
      <c r="AR212" s="142" t="s">
        <v>196</v>
      </c>
      <c r="AT212" s="142" t="s">
        <v>164</v>
      </c>
      <c r="AU212" s="142" t="s">
        <v>78</v>
      </c>
      <c r="AY212" s="15" t="s">
        <v>144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5" t="s">
        <v>76</v>
      </c>
      <c r="BK212" s="143">
        <f>ROUND(I212*H212,2)</f>
        <v>0</v>
      </c>
      <c r="BL212" s="15" t="s">
        <v>225</v>
      </c>
      <c r="BM212" s="142" t="s">
        <v>783</v>
      </c>
    </row>
    <row r="213" spans="2:65" s="1" customFormat="1" ht="24.15" customHeight="1">
      <c r="B213" s="30"/>
      <c r="C213" s="130" t="s">
        <v>399</v>
      </c>
      <c r="D213" s="130" t="s">
        <v>146</v>
      </c>
      <c r="E213" s="131" t="s">
        <v>601</v>
      </c>
      <c r="F213" s="132" t="s">
        <v>602</v>
      </c>
      <c r="G213" s="133" t="s">
        <v>288</v>
      </c>
      <c r="H213" s="134">
        <v>1.9430000000000001</v>
      </c>
      <c r="I213" s="135"/>
      <c r="J213" s="136">
        <f>ROUND(I213*H213,2)</f>
        <v>0</v>
      </c>
      <c r="K213" s="137"/>
      <c r="L213" s="30"/>
      <c r="M213" s="138" t="s">
        <v>19</v>
      </c>
      <c r="N213" s="139" t="s">
        <v>40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225</v>
      </c>
      <c r="AT213" s="142" t="s">
        <v>146</v>
      </c>
      <c r="AU213" s="142" t="s">
        <v>78</v>
      </c>
      <c r="AY213" s="15" t="s">
        <v>144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5" t="s">
        <v>76</v>
      </c>
      <c r="BK213" s="143">
        <f>ROUND(I213*H213,2)</f>
        <v>0</v>
      </c>
      <c r="BL213" s="15" t="s">
        <v>225</v>
      </c>
      <c r="BM213" s="142" t="s">
        <v>784</v>
      </c>
    </row>
    <row r="214" spans="2:65" s="1" customFormat="1">
      <c r="B214" s="30"/>
      <c r="D214" s="144" t="s">
        <v>152</v>
      </c>
      <c r="F214" s="145" t="s">
        <v>604</v>
      </c>
      <c r="I214" s="146"/>
      <c r="L214" s="30"/>
      <c r="M214" s="147"/>
      <c r="T214" s="51"/>
      <c r="AT214" s="15" t="s">
        <v>152</v>
      </c>
      <c r="AU214" s="15" t="s">
        <v>78</v>
      </c>
    </row>
    <row r="215" spans="2:65" s="11" customFormat="1" ht="22.95" customHeight="1">
      <c r="B215" s="118"/>
      <c r="D215" s="119" t="s">
        <v>68</v>
      </c>
      <c r="E215" s="128" t="s">
        <v>785</v>
      </c>
      <c r="F215" s="128" t="s">
        <v>786</v>
      </c>
      <c r="I215" s="121"/>
      <c r="J215" s="129">
        <f>BK215</f>
        <v>0</v>
      </c>
      <c r="L215" s="118"/>
      <c r="M215" s="123"/>
      <c r="P215" s="124">
        <f>SUM(P216:P221)</f>
        <v>0</v>
      </c>
      <c r="R215" s="124">
        <f>SUM(R216:R221)</f>
        <v>0.18737999999999999</v>
      </c>
      <c r="T215" s="125">
        <f>SUM(T216:T221)</f>
        <v>0</v>
      </c>
      <c r="AR215" s="119" t="s">
        <v>78</v>
      </c>
      <c r="AT215" s="126" t="s">
        <v>68</v>
      </c>
      <c r="AU215" s="126" t="s">
        <v>76</v>
      </c>
      <c r="AY215" s="119" t="s">
        <v>144</v>
      </c>
      <c r="BK215" s="127">
        <f>SUM(BK216:BK221)</f>
        <v>0</v>
      </c>
    </row>
    <row r="216" spans="2:65" s="1" customFormat="1" ht="24.15" customHeight="1">
      <c r="B216" s="30"/>
      <c r="C216" s="130" t="s">
        <v>406</v>
      </c>
      <c r="D216" s="130" t="s">
        <v>146</v>
      </c>
      <c r="E216" s="131" t="s">
        <v>787</v>
      </c>
      <c r="F216" s="132" t="s">
        <v>788</v>
      </c>
      <c r="G216" s="133" t="s">
        <v>241</v>
      </c>
      <c r="H216" s="134">
        <v>27</v>
      </c>
      <c r="I216" s="135"/>
      <c r="J216" s="136">
        <f>ROUND(I216*H216,2)</f>
        <v>0</v>
      </c>
      <c r="K216" s="137"/>
      <c r="L216" s="30"/>
      <c r="M216" s="138" t="s">
        <v>19</v>
      </c>
      <c r="N216" s="139" t="s">
        <v>40</v>
      </c>
      <c r="P216" s="140">
        <f>O216*H216</f>
        <v>0</v>
      </c>
      <c r="Q216" s="140">
        <v>2.2200000000000002E-3</v>
      </c>
      <c r="R216" s="140">
        <f>Q216*H216</f>
        <v>5.9940000000000007E-2</v>
      </c>
      <c r="S216" s="140">
        <v>0</v>
      </c>
      <c r="T216" s="141">
        <f>S216*H216</f>
        <v>0</v>
      </c>
      <c r="AR216" s="142" t="s">
        <v>225</v>
      </c>
      <c r="AT216" s="142" t="s">
        <v>146</v>
      </c>
      <c r="AU216" s="142" t="s">
        <v>78</v>
      </c>
      <c r="AY216" s="15" t="s">
        <v>144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5" t="s">
        <v>76</v>
      </c>
      <c r="BK216" s="143">
        <f>ROUND(I216*H216,2)</f>
        <v>0</v>
      </c>
      <c r="BL216" s="15" t="s">
        <v>225</v>
      </c>
      <c r="BM216" s="142" t="s">
        <v>789</v>
      </c>
    </row>
    <row r="217" spans="2:65" s="1" customFormat="1" ht="24.15" customHeight="1">
      <c r="B217" s="30"/>
      <c r="C217" s="130" t="s">
        <v>411</v>
      </c>
      <c r="D217" s="130" t="s">
        <v>146</v>
      </c>
      <c r="E217" s="131" t="s">
        <v>790</v>
      </c>
      <c r="F217" s="132" t="s">
        <v>791</v>
      </c>
      <c r="G217" s="133" t="s">
        <v>241</v>
      </c>
      <c r="H217" s="134">
        <v>27</v>
      </c>
      <c r="I217" s="135"/>
      <c r="J217" s="136">
        <f>ROUND(I217*H217,2)</f>
        <v>0</v>
      </c>
      <c r="K217" s="137"/>
      <c r="L217" s="30"/>
      <c r="M217" s="138" t="s">
        <v>19</v>
      </c>
      <c r="N217" s="139" t="s">
        <v>40</v>
      </c>
      <c r="P217" s="140">
        <f>O217*H217</f>
        <v>0</v>
      </c>
      <c r="Q217" s="140">
        <v>2.2200000000000002E-3</v>
      </c>
      <c r="R217" s="140">
        <f>Q217*H217</f>
        <v>5.9940000000000007E-2</v>
      </c>
      <c r="S217" s="140">
        <v>0</v>
      </c>
      <c r="T217" s="141">
        <f>S217*H217</f>
        <v>0</v>
      </c>
      <c r="AR217" s="142" t="s">
        <v>225</v>
      </c>
      <c r="AT217" s="142" t="s">
        <v>146</v>
      </c>
      <c r="AU217" s="142" t="s">
        <v>78</v>
      </c>
      <c r="AY217" s="15" t="s">
        <v>144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5" t="s">
        <v>76</v>
      </c>
      <c r="BK217" s="143">
        <f>ROUND(I217*H217,2)</f>
        <v>0</v>
      </c>
      <c r="BL217" s="15" t="s">
        <v>225</v>
      </c>
      <c r="BM217" s="142" t="s">
        <v>792</v>
      </c>
    </row>
    <row r="218" spans="2:65" s="1" customFormat="1" ht="24.15" customHeight="1">
      <c r="B218" s="30"/>
      <c r="C218" s="130" t="s">
        <v>417</v>
      </c>
      <c r="D218" s="130" t="s">
        <v>146</v>
      </c>
      <c r="E218" s="131" t="s">
        <v>793</v>
      </c>
      <c r="F218" s="132" t="s">
        <v>794</v>
      </c>
      <c r="G218" s="133" t="s">
        <v>241</v>
      </c>
      <c r="H218" s="134">
        <v>8</v>
      </c>
      <c r="I218" s="135"/>
      <c r="J218" s="136">
        <f>ROUND(I218*H218,2)</f>
        <v>0</v>
      </c>
      <c r="K218" s="137"/>
      <c r="L218" s="30"/>
      <c r="M218" s="138" t="s">
        <v>19</v>
      </c>
      <c r="N218" s="139" t="s">
        <v>40</v>
      </c>
      <c r="P218" s="140">
        <f>O218*H218</f>
        <v>0</v>
      </c>
      <c r="Q218" s="140">
        <v>3.5100000000000001E-3</v>
      </c>
      <c r="R218" s="140">
        <f>Q218*H218</f>
        <v>2.8080000000000001E-2</v>
      </c>
      <c r="S218" s="140">
        <v>0</v>
      </c>
      <c r="T218" s="141">
        <f>S218*H218</f>
        <v>0</v>
      </c>
      <c r="AR218" s="142" t="s">
        <v>225</v>
      </c>
      <c r="AT218" s="142" t="s">
        <v>146</v>
      </c>
      <c r="AU218" s="142" t="s">
        <v>78</v>
      </c>
      <c r="AY218" s="15" t="s">
        <v>144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5" t="s">
        <v>76</v>
      </c>
      <c r="BK218" s="143">
        <f>ROUND(I218*H218,2)</f>
        <v>0</v>
      </c>
      <c r="BL218" s="15" t="s">
        <v>225</v>
      </c>
      <c r="BM218" s="142" t="s">
        <v>795</v>
      </c>
    </row>
    <row r="219" spans="2:65" s="1" customFormat="1">
      <c r="B219" s="30"/>
      <c r="D219" s="144" t="s">
        <v>152</v>
      </c>
      <c r="F219" s="145" t="s">
        <v>796</v>
      </c>
      <c r="I219" s="146"/>
      <c r="L219" s="30"/>
      <c r="M219" s="147"/>
      <c r="T219" s="51"/>
      <c r="AT219" s="15" t="s">
        <v>152</v>
      </c>
      <c r="AU219" s="15" t="s">
        <v>78</v>
      </c>
    </row>
    <row r="220" spans="2:65" s="1" customFormat="1" ht="24.15" customHeight="1">
      <c r="B220" s="30"/>
      <c r="C220" s="130" t="s">
        <v>423</v>
      </c>
      <c r="D220" s="130" t="s">
        <v>146</v>
      </c>
      <c r="E220" s="131" t="s">
        <v>797</v>
      </c>
      <c r="F220" s="132" t="s">
        <v>798</v>
      </c>
      <c r="G220" s="133" t="s">
        <v>241</v>
      </c>
      <c r="H220" s="134">
        <v>8</v>
      </c>
      <c r="I220" s="135"/>
      <c r="J220" s="136">
        <f>ROUND(I220*H220,2)</f>
        <v>0</v>
      </c>
      <c r="K220" s="137"/>
      <c r="L220" s="30"/>
      <c r="M220" s="138" t="s">
        <v>19</v>
      </c>
      <c r="N220" s="139" t="s">
        <v>40</v>
      </c>
      <c r="P220" s="140">
        <f>O220*H220</f>
        <v>0</v>
      </c>
      <c r="Q220" s="140">
        <v>4.3800000000000002E-3</v>
      </c>
      <c r="R220" s="140">
        <f>Q220*H220</f>
        <v>3.5040000000000002E-2</v>
      </c>
      <c r="S220" s="140">
        <v>0</v>
      </c>
      <c r="T220" s="141">
        <f>S220*H220</f>
        <v>0</v>
      </c>
      <c r="AR220" s="142" t="s">
        <v>225</v>
      </c>
      <c r="AT220" s="142" t="s">
        <v>146</v>
      </c>
      <c r="AU220" s="142" t="s">
        <v>78</v>
      </c>
      <c r="AY220" s="15" t="s">
        <v>144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5" t="s">
        <v>76</v>
      </c>
      <c r="BK220" s="143">
        <f>ROUND(I220*H220,2)</f>
        <v>0</v>
      </c>
      <c r="BL220" s="15" t="s">
        <v>225</v>
      </c>
      <c r="BM220" s="142" t="s">
        <v>799</v>
      </c>
    </row>
    <row r="221" spans="2:65" s="1" customFormat="1" ht="16.5" customHeight="1">
      <c r="B221" s="30"/>
      <c r="C221" s="130" t="s">
        <v>428</v>
      </c>
      <c r="D221" s="130" t="s">
        <v>146</v>
      </c>
      <c r="E221" s="131" t="s">
        <v>800</v>
      </c>
      <c r="F221" s="132" t="s">
        <v>801</v>
      </c>
      <c r="G221" s="133" t="s">
        <v>435</v>
      </c>
      <c r="H221" s="134">
        <v>1</v>
      </c>
      <c r="I221" s="135"/>
      <c r="J221" s="136">
        <f>ROUND(I221*H221,2)</f>
        <v>0</v>
      </c>
      <c r="K221" s="137"/>
      <c r="L221" s="30"/>
      <c r="M221" s="138" t="s">
        <v>19</v>
      </c>
      <c r="N221" s="139" t="s">
        <v>40</v>
      </c>
      <c r="P221" s="140">
        <f>O221*H221</f>
        <v>0</v>
      </c>
      <c r="Q221" s="140">
        <v>4.3800000000000002E-3</v>
      </c>
      <c r="R221" s="140">
        <f>Q221*H221</f>
        <v>4.3800000000000002E-3</v>
      </c>
      <c r="S221" s="140">
        <v>0</v>
      </c>
      <c r="T221" s="141">
        <f>S221*H221</f>
        <v>0</v>
      </c>
      <c r="AR221" s="142" t="s">
        <v>225</v>
      </c>
      <c r="AT221" s="142" t="s">
        <v>146</v>
      </c>
      <c r="AU221" s="142" t="s">
        <v>78</v>
      </c>
      <c r="AY221" s="15" t="s">
        <v>144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5" t="s">
        <v>76</v>
      </c>
      <c r="BK221" s="143">
        <f>ROUND(I221*H221,2)</f>
        <v>0</v>
      </c>
      <c r="BL221" s="15" t="s">
        <v>225</v>
      </c>
      <c r="BM221" s="142" t="s">
        <v>802</v>
      </c>
    </row>
    <row r="222" spans="2:65" s="11" customFormat="1" ht="22.95" customHeight="1">
      <c r="B222" s="118"/>
      <c r="D222" s="119" t="s">
        <v>68</v>
      </c>
      <c r="E222" s="128" t="s">
        <v>532</v>
      </c>
      <c r="F222" s="128" t="s">
        <v>533</v>
      </c>
      <c r="I222" s="121"/>
      <c r="J222" s="129">
        <f>BK222</f>
        <v>0</v>
      </c>
      <c r="L222" s="118"/>
      <c r="M222" s="123"/>
      <c r="P222" s="124">
        <f>SUM(P223:P239)</f>
        <v>0</v>
      </c>
      <c r="R222" s="124">
        <f>SUM(R223:R239)</f>
        <v>5.4179999999999999E-2</v>
      </c>
      <c r="T222" s="125">
        <f>SUM(T223:T239)</f>
        <v>0</v>
      </c>
      <c r="AR222" s="119" t="s">
        <v>78</v>
      </c>
      <c r="AT222" s="126" t="s">
        <v>68</v>
      </c>
      <c r="AU222" s="126" t="s">
        <v>76</v>
      </c>
      <c r="AY222" s="119" t="s">
        <v>144</v>
      </c>
      <c r="BK222" s="127">
        <f>SUM(BK223:BK239)</f>
        <v>0</v>
      </c>
    </row>
    <row r="223" spans="2:65" s="1" customFormat="1" ht="16.5" customHeight="1">
      <c r="B223" s="30"/>
      <c r="C223" s="130" t="s">
        <v>432</v>
      </c>
      <c r="D223" s="130" t="s">
        <v>146</v>
      </c>
      <c r="E223" s="131" t="s">
        <v>612</v>
      </c>
      <c r="F223" s="132" t="s">
        <v>613</v>
      </c>
      <c r="G223" s="133" t="s">
        <v>161</v>
      </c>
      <c r="H223" s="134">
        <v>133.5</v>
      </c>
      <c r="I223" s="135"/>
      <c r="J223" s="136">
        <f>ROUND(I223*H223,2)</f>
        <v>0</v>
      </c>
      <c r="K223" s="137"/>
      <c r="L223" s="30"/>
      <c r="M223" s="138" t="s">
        <v>19</v>
      </c>
      <c r="N223" s="139" t="s">
        <v>40</v>
      </c>
      <c r="P223" s="140">
        <f>O223*H223</f>
        <v>0</v>
      </c>
      <c r="Q223" s="140">
        <v>2.0000000000000002E-5</v>
      </c>
      <c r="R223" s="140">
        <f>Q223*H223</f>
        <v>2.6700000000000001E-3</v>
      </c>
      <c r="S223" s="140">
        <v>0</v>
      </c>
      <c r="T223" s="141">
        <f>S223*H223</f>
        <v>0</v>
      </c>
      <c r="AR223" s="142" t="s">
        <v>225</v>
      </c>
      <c r="AT223" s="142" t="s">
        <v>146</v>
      </c>
      <c r="AU223" s="142" t="s">
        <v>78</v>
      </c>
      <c r="AY223" s="15" t="s">
        <v>144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5" t="s">
        <v>76</v>
      </c>
      <c r="BK223" s="143">
        <f>ROUND(I223*H223,2)</f>
        <v>0</v>
      </c>
      <c r="BL223" s="15" t="s">
        <v>225</v>
      </c>
      <c r="BM223" s="142" t="s">
        <v>803</v>
      </c>
    </row>
    <row r="224" spans="2:65" s="1" customFormat="1">
      <c r="B224" s="30"/>
      <c r="D224" s="144" t="s">
        <v>152</v>
      </c>
      <c r="F224" s="145" t="s">
        <v>615</v>
      </c>
      <c r="I224" s="146"/>
      <c r="L224" s="30"/>
      <c r="M224" s="147"/>
      <c r="T224" s="51"/>
      <c r="AT224" s="15" t="s">
        <v>152</v>
      </c>
      <c r="AU224" s="15" t="s">
        <v>78</v>
      </c>
    </row>
    <row r="225" spans="2:65" s="12" customFormat="1">
      <c r="B225" s="159"/>
      <c r="D225" s="160" t="s">
        <v>169</v>
      </c>
      <c r="E225" s="166" t="s">
        <v>19</v>
      </c>
      <c r="F225" s="161" t="s">
        <v>804</v>
      </c>
      <c r="H225" s="162">
        <v>112</v>
      </c>
      <c r="I225" s="163"/>
      <c r="L225" s="159"/>
      <c r="M225" s="164"/>
      <c r="T225" s="165"/>
      <c r="AT225" s="166" t="s">
        <v>169</v>
      </c>
      <c r="AU225" s="166" t="s">
        <v>78</v>
      </c>
      <c r="AV225" s="12" t="s">
        <v>78</v>
      </c>
      <c r="AW225" s="12" t="s">
        <v>31</v>
      </c>
      <c r="AX225" s="12" t="s">
        <v>69</v>
      </c>
      <c r="AY225" s="166" t="s">
        <v>144</v>
      </c>
    </row>
    <row r="226" spans="2:65" s="12" customFormat="1">
      <c r="B226" s="159"/>
      <c r="D226" s="160" t="s">
        <v>169</v>
      </c>
      <c r="E226" s="166" t="s">
        <v>19</v>
      </c>
      <c r="F226" s="161" t="s">
        <v>805</v>
      </c>
      <c r="H226" s="162">
        <v>18</v>
      </c>
      <c r="I226" s="163"/>
      <c r="L226" s="159"/>
      <c r="M226" s="164"/>
      <c r="T226" s="165"/>
      <c r="AT226" s="166" t="s">
        <v>169</v>
      </c>
      <c r="AU226" s="166" t="s">
        <v>78</v>
      </c>
      <c r="AV226" s="12" t="s">
        <v>78</v>
      </c>
      <c r="AW226" s="12" t="s">
        <v>31</v>
      </c>
      <c r="AX226" s="12" t="s">
        <v>69</v>
      </c>
      <c r="AY226" s="166" t="s">
        <v>144</v>
      </c>
    </row>
    <row r="227" spans="2:65" s="12" customFormat="1">
      <c r="B227" s="159"/>
      <c r="D227" s="160" t="s">
        <v>169</v>
      </c>
      <c r="E227" s="166" t="s">
        <v>19</v>
      </c>
      <c r="F227" s="161" t="s">
        <v>806</v>
      </c>
      <c r="H227" s="162">
        <v>3.5</v>
      </c>
      <c r="I227" s="163"/>
      <c r="L227" s="159"/>
      <c r="M227" s="164"/>
      <c r="T227" s="165"/>
      <c r="AT227" s="166" t="s">
        <v>169</v>
      </c>
      <c r="AU227" s="166" t="s">
        <v>78</v>
      </c>
      <c r="AV227" s="12" t="s">
        <v>78</v>
      </c>
      <c r="AW227" s="12" t="s">
        <v>31</v>
      </c>
      <c r="AX227" s="12" t="s">
        <v>69</v>
      </c>
      <c r="AY227" s="166" t="s">
        <v>144</v>
      </c>
    </row>
    <row r="228" spans="2:65" s="13" customFormat="1">
      <c r="B228" s="168"/>
      <c r="D228" s="160" t="s">
        <v>169</v>
      </c>
      <c r="E228" s="169" t="s">
        <v>19</v>
      </c>
      <c r="F228" s="170" t="s">
        <v>405</v>
      </c>
      <c r="H228" s="171">
        <v>133.5</v>
      </c>
      <c r="I228" s="172"/>
      <c r="L228" s="168"/>
      <c r="M228" s="173"/>
      <c r="T228" s="174"/>
      <c r="AT228" s="169" t="s">
        <v>169</v>
      </c>
      <c r="AU228" s="169" t="s">
        <v>78</v>
      </c>
      <c r="AV228" s="13" t="s">
        <v>150</v>
      </c>
      <c r="AW228" s="13" t="s">
        <v>31</v>
      </c>
      <c r="AX228" s="13" t="s">
        <v>76</v>
      </c>
      <c r="AY228" s="169" t="s">
        <v>144</v>
      </c>
    </row>
    <row r="229" spans="2:65" s="1" customFormat="1" ht="16.5" customHeight="1">
      <c r="B229" s="30"/>
      <c r="C229" s="130" t="s">
        <v>440</v>
      </c>
      <c r="D229" s="130" t="s">
        <v>146</v>
      </c>
      <c r="E229" s="131" t="s">
        <v>617</v>
      </c>
      <c r="F229" s="132" t="s">
        <v>618</v>
      </c>
      <c r="G229" s="133" t="s">
        <v>161</v>
      </c>
      <c r="H229" s="134">
        <v>133.5</v>
      </c>
      <c r="I229" s="135"/>
      <c r="J229" s="136">
        <f>ROUND(I229*H229,2)</f>
        <v>0</v>
      </c>
      <c r="K229" s="137"/>
      <c r="L229" s="30"/>
      <c r="M229" s="138" t="s">
        <v>19</v>
      </c>
      <c r="N229" s="139" t="s">
        <v>40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225</v>
      </c>
      <c r="AT229" s="142" t="s">
        <v>146</v>
      </c>
      <c r="AU229" s="142" t="s">
        <v>78</v>
      </c>
      <c r="AY229" s="15" t="s">
        <v>144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5" t="s">
        <v>76</v>
      </c>
      <c r="BK229" s="143">
        <f>ROUND(I229*H229,2)</f>
        <v>0</v>
      </c>
      <c r="BL229" s="15" t="s">
        <v>225</v>
      </c>
      <c r="BM229" s="142" t="s">
        <v>807</v>
      </c>
    </row>
    <row r="230" spans="2:65" s="1" customFormat="1">
      <c r="B230" s="30"/>
      <c r="D230" s="144" t="s">
        <v>152</v>
      </c>
      <c r="F230" s="145" t="s">
        <v>620</v>
      </c>
      <c r="I230" s="146"/>
      <c r="L230" s="30"/>
      <c r="M230" s="147"/>
      <c r="T230" s="51"/>
      <c r="AT230" s="15" t="s">
        <v>152</v>
      </c>
      <c r="AU230" s="15" t="s">
        <v>78</v>
      </c>
    </row>
    <row r="231" spans="2:65" s="1" customFormat="1" ht="16.5" customHeight="1">
      <c r="B231" s="30"/>
      <c r="C231" s="130" t="s">
        <v>449</v>
      </c>
      <c r="D231" s="130" t="s">
        <v>146</v>
      </c>
      <c r="E231" s="131" t="s">
        <v>621</v>
      </c>
      <c r="F231" s="132" t="s">
        <v>622</v>
      </c>
      <c r="G231" s="133" t="s">
        <v>161</v>
      </c>
      <c r="H231" s="134">
        <v>133.5</v>
      </c>
      <c r="I231" s="135"/>
      <c r="J231" s="136">
        <f>ROUND(I231*H231,2)</f>
        <v>0</v>
      </c>
      <c r="K231" s="137"/>
      <c r="L231" s="30"/>
      <c r="M231" s="138" t="s">
        <v>19</v>
      </c>
      <c r="N231" s="139" t="s">
        <v>40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225</v>
      </c>
      <c r="AT231" s="142" t="s">
        <v>146</v>
      </c>
      <c r="AU231" s="142" t="s">
        <v>78</v>
      </c>
      <c r="AY231" s="15" t="s">
        <v>144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5" t="s">
        <v>76</v>
      </c>
      <c r="BK231" s="143">
        <f>ROUND(I231*H231,2)</f>
        <v>0</v>
      </c>
      <c r="BL231" s="15" t="s">
        <v>225</v>
      </c>
      <c r="BM231" s="142" t="s">
        <v>808</v>
      </c>
    </row>
    <row r="232" spans="2:65" s="1" customFormat="1">
      <c r="B232" s="30"/>
      <c r="D232" s="144" t="s">
        <v>152</v>
      </c>
      <c r="F232" s="145" t="s">
        <v>624</v>
      </c>
      <c r="I232" s="146"/>
      <c r="L232" s="30"/>
      <c r="M232" s="147"/>
      <c r="T232" s="51"/>
      <c r="AT232" s="15" t="s">
        <v>152</v>
      </c>
      <c r="AU232" s="15" t="s">
        <v>78</v>
      </c>
    </row>
    <row r="233" spans="2:65" s="1" customFormat="1" ht="24.15" customHeight="1">
      <c r="B233" s="30"/>
      <c r="C233" s="130" t="s">
        <v>454</v>
      </c>
      <c r="D233" s="130" t="s">
        <v>146</v>
      </c>
      <c r="E233" s="131" t="s">
        <v>625</v>
      </c>
      <c r="F233" s="132" t="s">
        <v>626</v>
      </c>
      <c r="G233" s="133" t="s">
        <v>161</v>
      </c>
      <c r="H233" s="134">
        <v>133.5</v>
      </c>
      <c r="I233" s="135"/>
      <c r="J233" s="136">
        <f>ROUND(I233*H233,2)</f>
        <v>0</v>
      </c>
      <c r="K233" s="137"/>
      <c r="L233" s="30"/>
      <c r="M233" s="138" t="s">
        <v>19</v>
      </c>
      <c r="N233" s="139" t="s">
        <v>40</v>
      </c>
      <c r="P233" s="140">
        <f>O233*H233</f>
        <v>0</v>
      </c>
      <c r="Q233" s="140">
        <v>2.2000000000000001E-4</v>
      </c>
      <c r="R233" s="140">
        <f>Q233*H233</f>
        <v>2.937E-2</v>
      </c>
      <c r="S233" s="140">
        <v>0</v>
      </c>
      <c r="T233" s="141">
        <f>S233*H233</f>
        <v>0</v>
      </c>
      <c r="AR233" s="142" t="s">
        <v>225</v>
      </c>
      <c r="AT233" s="142" t="s">
        <v>146</v>
      </c>
      <c r="AU233" s="142" t="s">
        <v>78</v>
      </c>
      <c r="AY233" s="15" t="s">
        <v>144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5" t="s">
        <v>76</v>
      </c>
      <c r="BK233" s="143">
        <f>ROUND(I233*H233,2)</f>
        <v>0</v>
      </c>
      <c r="BL233" s="15" t="s">
        <v>225</v>
      </c>
      <c r="BM233" s="142" t="s">
        <v>809</v>
      </c>
    </row>
    <row r="234" spans="2:65" s="1" customFormat="1">
      <c r="B234" s="30"/>
      <c r="D234" s="144" t="s">
        <v>152</v>
      </c>
      <c r="F234" s="145" t="s">
        <v>628</v>
      </c>
      <c r="I234" s="146"/>
      <c r="L234" s="30"/>
      <c r="M234" s="147"/>
      <c r="T234" s="51"/>
      <c r="AT234" s="15" t="s">
        <v>152</v>
      </c>
      <c r="AU234" s="15" t="s">
        <v>78</v>
      </c>
    </row>
    <row r="235" spans="2:65" s="1" customFormat="1" ht="16.5" customHeight="1">
      <c r="B235" s="30"/>
      <c r="C235" s="130" t="s">
        <v>459</v>
      </c>
      <c r="D235" s="130" t="s">
        <v>146</v>
      </c>
      <c r="E235" s="131" t="s">
        <v>629</v>
      </c>
      <c r="F235" s="132" t="s">
        <v>630</v>
      </c>
      <c r="G235" s="133" t="s">
        <v>161</v>
      </c>
      <c r="H235" s="134">
        <v>112</v>
      </c>
      <c r="I235" s="135"/>
      <c r="J235" s="136">
        <f>ROUND(I235*H235,2)</f>
        <v>0</v>
      </c>
      <c r="K235" s="137"/>
      <c r="L235" s="30"/>
      <c r="M235" s="138" t="s">
        <v>19</v>
      </c>
      <c r="N235" s="139" t="s">
        <v>40</v>
      </c>
      <c r="P235" s="140">
        <f>O235*H235</f>
        <v>0</v>
      </c>
      <c r="Q235" s="140">
        <v>1.3999999999999999E-4</v>
      </c>
      <c r="R235" s="140">
        <f>Q235*H235</f>
        <v>1.5679999999999999E-2</v>
      </c>
      <c r="S235" s="140">
        <v>0</v>
      </c>
      <c r="T235" s="141">
        <f>S235*H235</f>
        <v>0</v>
      </c>
      <c r="AR235" s="142" t="s">
        <v>225</v>
      </c>
      <c r="AT235" s="142" t="s">
        <v>146</v>
      </c>
      <c r="AU235" s="142" t="s">
        <v>78</v>
      </c>
      <c r="AY235" s="15" t="s">
        <v>144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5" t="s">
        <v>76</v>
      </c>
      <c r="BK235" s="143">
        <f>ROUND(I235*H235,2)</f>
        <v>0</v>
      </c>
      <c r="BL235" s="15" t="s">
        <v>225</v>
      </c>
      <c r="BM235" s="142" t="s">
        <v>810</v>
      </c>
    </row>
    <row r="236" spans="2:65" s="1" customFormat="1">
      <c r="B236" s="30"/>
      <c r="D236" s="144" t="s">
        <v>152</v>
      </c>
      <c r="F236" s="145" t="s">
        <v>632</v>
      </c>
      <c r="I236" s="146"/>
      <c r="L236" s="30"/>
      <c r="M236" s="147"/>
      <c r="T236" s="51"/>
      <c r="AT236" s="15" t="s">
        <v>152</v>
      </c>
      <c r="AU236" s="15" t="s">
        <v>78</v>
      </c>
    </row>
    <row r="237" spans="2:65" s="1" customFormat="1" ht="16.5" customHeight="1">
      <c r="B237" s="30"/>
      <c r="C237" s="130" t="s">
        <v>465</v>
      </c>
      <c r="D237" s="130" t="s">
        <v>146</v>
      </c>
      <c r="E237" s="131" t="s">
        <v>540</v>
      </c>
      <c r="F237" s="132" t="s">
        <v>811</v>
      </c>
      <c r="G237" s="133" t="s">
        <v>161</v>
      </c>
      <c r="H237" s="134">
        <v>9</v>
      </c>
      <c r="I237" s="135"/>
      <c r="J237" s="136">
        <f>ROUND(I237*H237,2)</f>
        <v>0</v>
      </c>
      <c r="K237" s="137"/>
      <c r="L237" s="30"/>
      <c r="M237" s="138" t="s">
        <v>19</v>
      </c>
      <c r="N237" s="139" t="s">
        <v>40</v>
      </c>
      <c r="P237" s="140">
        <f>O237*H237</f>
        <v>0</v>
      </c>
      <c r="Q237" s="140">
        <v>1.9000000000000001E-4</v>
      </c>
      <c r="R237" s="140">
        <f>Q237*H237</f>
        <v>1.7100000000000001E-3</v>
      </c>
      <c r="S237" s="140">
        <v>0</v>
      </c>
      <c r="T237" s="141">
        <f>S237*H237</f>
        <v>0</v>
      </c>
      <c r="AR237" s="142" t="s">
        <v>225</v>
      </c>
      <c r="AT237" s="142" t="s">
        <v>146</v>
      </c>
      <c r="AU237" s="142" t="s">
        <v>78</v>
      </c>
      <c r="AY237" s="15" t="s">
        <v>144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5" t="s">
        <v>76</v>
      </c>
      <c r="BK237" s="143">
        <f>ROUND(I237*H237,2)</f>
        <v>0</v>
      </c>
      <c r="BL237" s="15" t="s">
        <v>225</v>
      </c>
      <c r="BM237" s="142" t="s">
        <v>812</v>
      </c>
    </row>
    <row r="238" spans="2:65" s="1" customFormat="1" ht="16.5" customHeight="1">
      <c r="B238" s="30"/>
      <c r="C238" s="130" t="s">
        <v>470</v>
      </c>
      <c r="D238" s="130" t="s">
        <v>146</v>
      </c>
      <c r="E238" s="131" t="s">
        <v>813</v>
      </c>
      <c r="F238" s="132" t="s">
        <v>814</v>
      </c>
      <c r="G238" s="133" t="s">
        <v>161</v>
      </c>
      <c r="H238" s="134">
        <v>25</v>
      </c>
      <c r="I238" s="135"/>
      <c r="J238" s="136">
        <f>ROUND(I238*H238,2)</f>
        <v>0</v>
      </c>
      <c r="K238" s="137"/>
      <c r="L238" s="30"/>
      <c r="M238" s="138" t="s">
        <v>19</v>
      </c>
      <c r="N238" s="139" t="s">
        <v>40</v>
      </c>
      <c r="P238" s="140">
        <f>O238*H238</f>
        <v>0</v>
      </c>
      <c r="Q238" s="140">
        <v>1.9000000000000001E-4</v>
      </c>
      <c r="R238" s="140">
        <f>Q238*H238</f>
        <v>4.7499999999999999E-3</v>
      </c>
      <c r="S238" s="140">
        <v>0</v>
      </c>
      <c r="T238" s="141">
        <f>S238*H238</f>
        <v>0</v>
      </c>
      <c r="AR238" s="142" t="s">
        <v>225</v>
      </c>
      <c r="AT238" s="142" t="s">
        <v>146</v>
      </c>
      <c r="AU238" s="142" t="s">
        <v>78</v>
      </c>
      <c r="AY238" s="15" t="s">
        <v>144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5" t="s">
        <v>76</v>
      </c>
      <c r="BK238" s="143">
        <f>ROUND(I238*H238,2)</f>
        <v>0</v>
      </c>
      <c r="BL238" s="15" t="s">
        <v>225</v>
      </c>
      <c r="BM238" s="142" t="s">
        <v>815</v>
      </c>
    </row>
    <row r="239" spans="2:65" s="1" customFormat="1">
      <c r="B239" s="30"/>
      <c r="D239" s="144" t="s">
        <v>152</v>
      </c>
      <c r="F239" s="145" t="s">
        <v>816</v>
      </c>
      <c r="I239" s="146"/>
      <c r="L239" s="30"/>
      <c r="M239" s="175"/>
      <c r="N239" s="176"/>
      <c r="O239" s="176"/>
      <c r="P239" s="176"/>
      <c r="Q239" s="176"/>
      <c r="R239" s="176"/>
      <c r="S239" s="176"/>
      <c r="T239" s="177"/>
      <c r="AT239" s="15" t="s">
        <v>152</v>
      </c>
      <c r="AU239" s="15" t="s">
        <v>78</v>
      </c>
    </row>
    <row r="240" spans="2:65" s="1" customFormat="1" ht="6.9" customHeight="1">
      <c r="B240" s="39"/>
      <c r="C240" s="40"/>
      <c r="D240" s="40"/>
      <c r="E240" s="40"/>
      <c r="F240" s="40"/>
      <c r="G240" s="40"/>
      <c r="H240" s="40"/>
      <c r="I240" s="40"/>
      <c r="J240" s="40"/>
      <c r="K240" s="40"/>
      <c r="L240" s="30"/>
    </row>
  </sheetData>
  <sheetProtection algorithmName="SHA-512" hashValue="z6zNCd7vshLpT32K5BA5cTh55e8k43ezeSOI0WguirEbYQ71otimgDgvdcFXDZFc9NcZjeuWJZw1BQPIGtjWvg==" saltValue="gDQbfzoPwqdJGGmnhsLcS8NULGdaJ/Pz9lAB5fXmKGujq82Y5CpYIxv5axvfmgYRvXOuK7XW2hXpn6n6JXE7xA==" spinCount="100000" sheet="1" objects="1" scenarios="1" formatColumns="0" formatRows="0" autoFilter="0"/>
  <autoFilter ref="C96:K239" xr:uid="{00000000-0009-0000-0000-000003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300-000000000000}"/>
    <hyperlink ref="F103" r:id="rId2" xr:uid="{00000000-0004-0000-0300-000001000000}"/>
    <hyperlink ref="F105" r:id="rId3" xr:uid="{00000000-0004-0000-0300-000002000000}"/>
    <hyperlink ref="F107" r:id="rId4" xr:uid="{00000000-0004-0000-0300-000003000000}"/>
    <hyperlink ref="F109" r:id="rId5" xr:uid="{00000000-0004-0000-0300-000004000000}"/>
    <hyperlink ref="F112" r:id="rId6" xr:uid="{00000000-0004-0000-0300-000005000000}"/>
    <hyperlink ref="F117" r:id="rId7" xr:uid="{00000000-0004-0000-0300-000006000000}"/>
    <hyperlink ref="F121" r:id="rId8" xr:uid="{00000000-0004-0000-0300-000007000000}"/>
    <hyperlink ref="F124" r:id="rId9" xr:uid="{00000000-0004-0000-0300-000008000000}"/>
    <hyperlink ref="F132" r:id="rId10" xr:uid="{00000000-0004-0000-0300-000009000000}"/>
    <hyperlink ref="F137" r:id="rId11" xr:uid="{00000000-0004-0000-0300-00000A000000}"/>
    <hyperlink ref="F139" r:id="rId12" xr:uid="{00000000-0004-0000-0300-00000B000000}"/>
    <hyperlink ref="F141" r:id="rId13" xr:uid="{00000000-0004-0000-0300-00000C000000}"/>
    <hyperlink ref="F143" r:id="rId14" xr:uid="{00000000-0004-0000-0300-00000D000000}"/>
    <hyperlink ref="F145" r:id="rId15" xr:uid="{00000000-0004-0000-0300-00000E000000}"/>
    <hyperlink ref="F148" r:id="rId16" xr:uid="{00000000-0004-0000-0300-00000F000000}"/>
    <hyperlink ref="F150" r:id="rId17" xr:uid="{00000000-0004-0000-0300-000010000000}"/>
    <hyperlink ref="F152" r:id="rId18" xr:uid="{00000000-0004-0000-0300-000011000000}"/>
    <hyperlink ref="F155" r:id="rId19" xr:uid="{00000000-0004-0000-0300-000012000000}"/>
    <hyperlink ref="F159" r:id="rId20" xr:uid="{00000000-0004-0000-0300-000013000000}"/>
    <hyperlink ref="F161" r:id="rId21" xr:uid="{00000000-0004-0000-0300-000014000000}"/>
    <hyperlink ref="F164" r:id="rId22" xr:uid="{00000000-0004-0000-0300-000015000000}"/>
    <hyperlink ref="F168" r:id="rId23" xr:uid="{00000000-0004-0000-0300-000016000000}"/>
    <hyperlink ref="F172" r:id="rId24" xr:uid="{00000000-0004-0000-0300-000017000000}"/>
    <hyperlink ref="F174" r:id="rId25" xr:uid="{00000000-0004-0000-0300-000018000000}"/>
    <hyperlink ref="F176" r:id="rId26" xr:uid="{00000000-0004-0000-0300-000019000000}"/>
    <hyperlink ref="F181" r:id="rId27" xr:uid="{00000000-0004-0000-0300-00001A000000}"/>
    <hyperlink ref="F186" r:id="rId28" xr:uid="{00000000-0004-0000-0300-00001B000000}"/>
    <hyperlink ref="F189" r:id="rId29" xr:uid="{00000000-0004-0000-0300-00001C000000}"/>
    <hyperlink ref="F192" r:id="rId30" xr:uid="{00000000-0004-0000-0300-00001D000000}"/>
    <hyperlink ref="F195" r:id="rId31" xr:uid="{00000000-0004-0000-0300-00001E000000}"/>
    <hyperlink ref="F198" r:id="rId32" xr:uid="{00000000-0004-0000-0300-00001F000000}"/>
    <hyperlink ref="F204" r:id="rId33" xr:uid="{00000000-0004-0000-0300-000020000000}"/>
    <hyperlink ref="F206" r:id="rId34" xr:uid="{00000000-0004-0000-0300-000021000000}"/>
    <hyperlink ref="F210" r:id="rId35" xr:uid="{00000000-0004-0000-0300-000022000000}"/>
    <hyperlink ref="F214" r:id="rId36" xr:uid="{00000000-0004-0000-0300-000023000000}"/>
    <hyperlink ref="F219" r:id="rId37" xr:uid="{00000000-0004-0000-0300-000024000000}"/>
    <hyperlink ref="F224" r:id="rId38" xr:uid="{00000000-0004-0000-0300-000025000000}"/>
    <hyperlink ref="F230" r:id="rId39" xr:uid="{00000000-0004-0000-0300-000026000000}"/>
    <hyperlink ref="F232" r:id="rId40" xr:uid="{00000000-0004-0000-0300-000027000000}"/>
    <hyperlink ref="F234" r:id="rId41" xr:uid="{00000000-0004-0000-0300-000028000000}"/>
    <hyperlink ref="F236" r:id="rId42" xr:uid="{00000000-0004-0000-0300-000029000000}"/>
    <hyperlink ref="F239" r:id="rId43" xr:uid="{00000000-0004-0000-0300-00002A000000}"/>
  </hyperlinks>
  <pageMargins left="0.39374999999999999" right="0.39374999999999999" top="0.39374999999999999" bottom="0.39374999999999999" header="0" footer="0"/>
  <pageSetup paperSize="9" scale="94" fitToHeight="100" orientation="landscape" blackAndWhite="1" r:id="rId44"/>
  <headerFooter>
    <oddFooter>&amp;CStrana &amp;P z &amp;N</oddFooter>
  </headerFooter>
  <drawing r:id="rId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5"/>
  <sheetViews>
    <sheetView showGridLines="0" topLeftCell="A7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5" t="s">
        <v>91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107</v>
      </c>
      <c r="L4" s="18"/>
      <c r="M4" s="88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53" t="str">
        <f>'Rekapitulace stavby'!K6</f>
        <v>Úprava parku ve Vělopolí DPS</v>
      </c>
      <c r="F7" s="254"/>
      <c r="G7" s="254"/>
      <c r="H7" s="254"/>
      <c r="L7" s="18"/>
    </row>
    <row r="8" spans="2:46" ht="12" hidden="1" customHeight="1">
      <c r="B8" s="18"/>
      <c r="D8" s="25" t="s">
        <v>108</v>
      </c>
      <c r="L8" s="18"/>
    </row>
    <row r="9" spans="2:46" s="1" customFormat="1" ht="16.5" hidden="1" customHeight="1">
      <c r="B9" s="30"/>
      <c r="E9" s="253" t="s">
        <v>109</v>
      </c>
      <c r="F9" s="252"/>
      <c r="G9" s="252"/>
      <c r="H9" s="252"/>
      <c r="L9" s="30"/>
    </row>
    <row r="10" spans="2:46" s="1" customFormat="1" ht="12" hidden="1" customHeight="1">
      <c r="B10" s="30"/>
      <c r="D10" s="25" t="s">
        <v>110</v>
      </c>
      <c r="L10" s="30"/>
    </row>
    <row r="11" spans="2:46" s="1" customFormat="1" ht="16.5" hidden="1" customHeight="1">
      <c r="B11" s="30"/>
      <c r="E11" s="235" t="s">
        <v>817</v>
      </c>
      <c r="F11" s="252"/>
      <c r="G11" s="252"/>
      <c r="H11" s="252"/>
      <c r="L11" s="30"/>
    </row>
    <row r="12" spans="2:46" s="1" customFormat="1" hidden="1">
      <c r="B12" s="30"/>
      <c r="L12" s="30"/>
    </row>
    <row r="13" spans="2:46" s="1" customFormat="1" ht="12" hidden="1" customHeight="1">
      <c r="B13" s="30"/>
      <c r="D13" s="25" t="s">
        <v>18</v>
      </c>
      <c r="F13" s="23" t="s">
        <v>19</v>
      </c>
      <c r="I13" s="25" t="s">
        <v>20</v>
      </c>
      <c r="J13" s="23" t="s">
        <v>19</v>
      </c>
      <c r="L13" s="30"/>
    </row>
    <row r="14" spans="2:46" s="1" customFormat="1" ht="12" hidden="1" customHeight="1">
      <c r="B14" s="30"/>
      <c r="D14" s="25" t="s">
        <v>21</v>
      </c>
      <c r="F14" s="23" t="s">
        <v>22</v>
      </c>
      <c r="I14" s="25" t="s">
        <v>23</v>
      </c>
      <c r="J14" s="47" t="str">
        <f>'Rekapitulace stavby'!AN8</f>
        <v>14. 5. 2025</v>
      </c>
      <c r="L14" s="30"/>
    </row>
    <row r="15" spans="2:46" s="1" customFormat="1" ht="10.95" hidden="1" customHeight="1">
      <c r="B15" s="30"/>
      <c r="L15" s="30"/>
    </row>
    <row r="16" spans="2:46" s="1" customFormat="1" ht="12" hidden="1" customHeight="1">
      <c r="B16" s="30"/>
      <c r="D16" s="25" t="s">
        <v>25</v>
      </c>
      <c r="I16" s="25" t="s">
        <v>26</v>
      </c>
      <c r="J16" s="23" t="str">
        <f>IF('Rekapitulace stavby'!AN10="","",'Rekapitulace stavby'!AN10)</f>
        <v/>
      </c>
      <c r="L16" s="30"/>
    </row>
    <row r="17" spans="2:12" s="1" customFormat="1" ht="18" hidden="1" customHeight="1">
      <c r="B17" s="30"/>
      <c r="E17" s="23" t="str">
        <f>IF('Rekapitulace stavby'!E11="","",'Rekapitulace stavby'!E11)</f>
        <v xml:space="preserve"> </v>
      </c>
      <c r="I17" s="25" t="s">
        <v>27</v>
      </c>
      <c r="J17" s="23" t="str">
        <f>IF('Rekapitulace stavby'!AN11="","",'Rekapitulace stavby'!AN11)</f>
        <v/>
      </c>
      <c r="L17" s="30"/>
    </row>
    <row r="18" spans="2:12" s="1" customFormat="1" ht="6.9" hidden="1" customHeight="1">
      <c r="B18" s="30"/>
      <c r="L18" s="30"/>
    </row>
    <row r="19" spans="2:12" s="1" customFormat="1" ht="12" hidden="1" customHeight="1">
      <c r="B19" s="30"/>
      <c r="D19" s="25" t="s">
        <v>28</v>
      </c>
      <c r="I19" s="25" t="s">
        <v>26</v>
      </c>
      <c r="J19" s="26" t="str">
        <f>'Rekapitulace stavby'!AN13</f>
        <v>Vyplň údaj</v>
      </c>
      <c r="L19" s="30"/>
    </row>
    <row r="20" spans="2:12" s="1" customFormat="1" ht="18" hidden="1" customHeight="1">
      <c r="B20" s="30"/>
      <c r="E20" s="255" t="str">
        <f>'Rekapitulace stavby'!E14</f>
        <v>Vyplň údaj</v>
      </c>
      <c r="F20" s="241"/>
      <c r="G20" s="241"/>
      <c r="H20" s="241"/>
      <c r="I20" s="25" t="s">
        <v>27</v>
      </c>
      <c r="J20" s="26" t="str">
        <f>'Rekapitulace stavby'!AN14</f>
        <v>Vyplň údaj</v>
      </c>
      <c r="L20" s="30"/>
    </row>
    <row r="21" spans="2:12" s="1" customFormat="1" ht="6.9" hidden="1" customHeight="1">
      <c r="B21" s="30"/>
      <c r="L21" s="30"/>
    </row>
    <row r="22" spans="2:12" s="1" customFormat="1" ht="12" hidden="1" customHeight="1">
      <c r="B22" s="30"/>
      <c r="D22" s="25" t="s">
        <v>30</v>
      </c>
      <c r="I22" s="25" t="s">
        <v>26</v>
      </c>
      <c r="J22" s="23" t="str">
        <f>IF('Rekapitulace stavby'!AN16="","",'Rekapitulace stavby'!AN16)</f>
        <v/>
      </c>
      <c r="L22" s="30"/>
    </row>
    <row r="23" spans="2:12" s="1" customFormat="1" ht="18" hidden="1" customHeight="1">
      <c r="B23" s="30"/>
      <c r="E23" s="23" t="str">
        <f>IF('Rekapitulace stavby'!E17="","",'Rekapitulace stavby'!E17)</f>
        <v xml:space="preserve"> </v>
      </c>
      <c r="I23" s="25" t="s">
        <v>27</v>
      </c>
      <c r="J23" s="23" t="str">
        <f>IF('Rekapitulace stavby'!AN17="","",'Rekapitulace stavby'!AN17)</f>
        <v/>
      </c>
      <c r="L23" s="30"/>
    </row>
    <row r="24" spans="2:12" s="1" customFormat="1" ht="6.9" hidden="1" customHeight="1">
      <c r="B24" s="30"/>
      <c r="L24" s="30"/>
    </row>
    <row r="25" spans="2:12" s="1" customFormat="1" ht="12" hidden="1" customHeight="1">
      <c r="B25" s="30"/>
      <c r="D25" s="25" t="s">
        <v>32</v>
      </c>
      <c r="I25" s="25" t="s">
        <v>26</v>
      </c>
      <c r="J25" s="23" t="str">
        <f>IF('Rekapitulace stavby'!AN19="","",'Rekapitulace stavby'!AN19)</f>
        <v/>
      </c>
      <c r="L25" s="30"/>
    </row>
    <row r="26" spans="2:12" s="1" customFormat="1" ht="18" hidden="1" customHeight="1">
      <c r="B26" s="30"/>
      <c r="E26" s="23" t="str">
        <f>IF('Rekapitulace stavby'!E20="","",'Rekapitulace stavby'!E20)</f>
        <v xml:space="preserve"> </v>
      </c>
      <c r="I26" s="25" t="s">
        <v>27</v>
      </c>
      <c r="J26" s="23" t="str">
        <f>IF('Rekapitulace stavby'!AN20="","",'Rekapitulace stavby'!AN20)</f>
        <v/>
      </c>
      <c r="L26" s="30"/>
    </row>
    <row r="27" spans="2:12" s="1" customFormat="1" ht="6.9" hidden="1" customHeight="1">
      <c r="B27" s="30"/>
      <c r="L27" s="30"/>
    </row>
    <row r="28" spans="2:12" s="1" customFormat="1" ht="12" hidden="1" customHeight="1">
      <c r="B28" s="30"/>
      <c r="D28" s="25" t="s">
        <v>33</v>
      </c>
      <c r="L28" s="30"/>
    </row>
    <row r="29" spans="2:12" s="7" customFormat="1" ht="16.5" hidden="1" customHeight="1">
      <c r="B29" s="89"/>
      <c r="E29" s="245" t="s">
        <v>19</v>
      </c>
      <c r="F29" s="245"/>
      <c r="G29" s="245"/>
      <c r="H29" s="245"/>
      <c r="L29" s="89"/>
    </row>
    <row r="30" spans="2:12" s="1" customFormat="1" ht="6.9" hidden="1" customHeight="1">
      <c r="B30" s="30"/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25.35" hidden="1" customHeight="1">
      <c r="B32" s="30"/>
      <c r="D32" s="90" t="s">
        <v>35</v>
      </c>
      <c r="J32" s="61">
        <f>ROUND(J92, 2)</f>
        <v>0</v>
      </c>
      <c r="L32" s="30"/>
    </row>
    <row r="33" spans="2:12" s="1" customFormat="1" ht="6.9" hidden="1" customHeight="1">
      <c r="B33" s="30"/>
      <c r="D33" s="48"/>
      <c r="E33" s="48"/>
      <c r="F33" s="48"/>
      <c r="G33" s="48"/>
      <c r="H33" s="48"/>
      <c r="I33" s="48"/>
      <c r="J33" s="48"/>
      <c r="K33" s="48"/>
      <c r="L33" s="30"/>
    </row>
    <row r="34" spans="2:12" s="1" customFormat="1" ht="14.4" hidden="1" customHeight="1">
      <c r="B34" s="30"/>
      <c r="F34" s="33" t="s">
        <v>37</v>
      </c>
      <c r="I34" s="33" t="s">
        <v>36</v>
      </c>
      <c r="J34" s="33" t="s">
        <v>38</v>
      </c>
      <c r="L34" s="30"/>
    </row>
    <row r="35" spans="2:12" s="1" customFormat="1" ht="14.4" hidden="1" customHeight="1">
      <c r="B35" s="30"/>
      <c r="D35" s="50" t="s">
        <v>39</v>
      </c>
      <c r="E35" s="25" t="s">
        <v>40</v>
      </c>
      <c r="F35" s="81">
        <f>ROUND((SUM(BE92:BE184)),  2)</f>
        <v>0</v>
      </c>
      <c r="I35" s="91">
        <v>0.21</v>
      </c>
      <c r="J35" s="81">
        <f>ROUND(((SUM(BE92:BE184))*I35),  2)</f>
        <v>0</v>
      </c>
      <c r="L35" s="30"/>
    </row>
    <row r="36" spans="2:12" s="1" customFormat="1" ht="14.4" hidden="1" customHeight="1">
      <c r="B36" s="30"/>
      <c r="E36" s="25" t="s">
        <v>41</v>
      </c>
      <c r="F36" s="81">
        <f>ROUND((SUM(BF92:BF184)),  2)</f>
        <v>0</v>
      </c>
      <c r="I36" s="91">
        <v>0.15</v>
      </c>
      <c r="J36" s="81">
        <f>ROUND(((SUM(BF92:BF184))*I36),  2)</f>
        <v>0</v>
      </c>
      <c r="L36" s="30"/>
    </row>
    <row r="37" spans="2:12" s="1" customFormat="1" ht="14.4" hidden="1" customHeight="1">
      <c r="B37" s="30"/>
      <c r="E37" s="25" t="s">
        <v>42</v>
      </c>
      <c r="F37" s="81">
        <f>ROUND((SUM(BG92:BG184)),  2)</f>
        <v>0</v>
      </c>
      <c r="I37" s="91">
        <v>0.21</v>
      </c>
      <c r="J37" s="81">
        <f>0</f>
        <v>0</v>
      </c>
      <c r="L37" s="30"/>
    </row>
    <row r="38" spans="2:12" s="1" customFormat="1" ht="14.4" hidden="1" customHeight="1">
      <c r="B38" s="30"/>
      <c r="E38" s="25" t="s">
        <v>43</v>
      </c>
      <c r="F38" s="81">
        <f>ROUND((SUM(BH92:BH184)),  2)</f>
        <v>0</v>
      </c>
      <c r="I38" s="91">
        <v>0.15</v>
      </c>
      <c r="J38" s="81">
        <f>0</f>
        <v>0</v>
      </c>
      <c r="L38" s="30"/>
    </row>
    <row r="39" spans="2:12" s="1" customFormat="1" ht="14.4" hidden="1" customHeight="1">
      <c r="B39" s="30"/>
      <c r="E39" s="25" t="s">
        <v>44</v>
      </c>
      <c r="F39" s="81">
        <f>ROUND((SUM(BI92:BI184)),  2)</f>
        <v>0</v>
      </c>
      <c r="I39" s="91">
        <v>0</v>
      </c>
      <c r="J39" s="81">
        <f>0</f>
        <v>0</v>
      </c>
      <c r="L39" s="30"/>
    </row>
    <row r="40" spans="2:12" s="1" customFormat="1" ht="6.9" hidden="1" customHeight="1">
      <c r="B40" s="30"/>
      <c r="L40" s="30"/>
    </row>
    <row r="41" spans="2:12" s="1" customFormat="1" ht="25.35" hidden="1" customHeight="1">
      <c r="B41" s="30"/>
      <c r="C41" s="92"/>
      <c r="D41" s="93" t="s">
        <v>45</v>
      </c>
      <c r="E41" s="52"/>
      <c r="F41" s="52"/>
      <c r="G41" s="94" t="s">
        <v>46</v>
      </c>
      <c r="H41" s="95" t="s">
        <v>47</v>
      </c>
      <c r="I41" s="52"/>
      <c r="J41" s="96">
        <f>SUM(J32:J39)</f>
        <v>0</v>
      </c>
      <c r="K41" s="97"/>
      <c r="L41" s="30"/>
    </row>
    <row r="42" spans="2:12" s="1" customFormat="1" ht="14.4" hidden="1" customHeight="1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30"/>
    </row>
    <row r="43" spans="2:12" hidden="1"/>
    <row r="44" spans="2:12" hidden="1"/>
    <row r="45" spans="2:12" hidden="1"/>
    <row r="46" spans="2:12" s="1" customFormat="1" ht="6.9" customHeight="1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30"/>
    </row>
    <row r="47" spans="2:12" s="1" customFormat="1" ht="24.9" customHeight="1">
      <c r="B47" s="30"/>
      <c r="C47" s="19" t="s">
        <v>112</v>
      </c>
      <c r="L47" s="30"/>
    </row>
    <row r="48" spans="2:12" s="1" customFormat="1" ht="6.9" customHeight="1">
      <c r="B48" s="30"/>
      <c r="L48" s="30"/>
    </row>
    <row r="49" spans="2:47" s="1" customFormat="1" ht="12" customHeight="1">
      <c r="B49" s="30"/>
      <c r="C49" s="25" t="s">
        <v>16</v>
      </c>
      <c r="L49" s="30"/>
    </row>
    <row r="50" spans="2:47" s="1" customFormat="1" ht="16.5" customHeight="1">
      <c r="B50" s="30"/>
      <c r="E50" s="253" t="str">
        <f>E7</f>
        <v>Úprava parku ve Vělopolí DPS</v>
      </c>
      <c r="F50" s="254"/>
      <c r="G50" s="254"/>
      <c r="H50" s="254"/>
      <c r="L50" s="30"/>
    </row>
    <row r="51" spans="2:47" ht="12" customHeight="1">
      <c r="B51" s="18"/>
      <c r="C51" s="25" t="s">
        <v>108</v>
      </c>
      <c r="L51" s="18"/>
    </row>
    <row r="52" spans="2:47" s="1" customFormat="1" ht="16.5" customHeight="1">
      <c r="B52" s="30"/>
      <c r="E52" s="253" t="s">
        <v>109</v>
      </c>
      <c r="F52" s="252"/>
      <c r="G52" s="252"/>
      <c r="H52" s="252"/>
      <c r="L52" s="30"/>
    </row>
    <row r="53" spans="2:47" s="1" customFormat="1" ht="12" customHeight="1">
      <c r="B53" s="30"/>
      <c r="C53" s="25" t="s">
        <v>110</v>
      </c>
      <c r="L53" s="30"/>
    </row>
    <row r="54" spans="2:47" s="1" customFormat="1" ht="16.5" customHeight="1">
      <c r="B54" s="30"/>
      <c r="E54" s="235" t="str">
        <f>E11</f>
        <v>D - Hřiště a okolní plocha</v>
      </c>
      <c r="F54" s="252"/>
      <c r="G54" s="252"/>
      <c r="H54" s="252"/>
      <c r="L54" s="30"/>
    </row>
    <row r="55" spans="2:47" s="1" customFormat="1" ht="6.9" customHeight="1">
      <c r="B55" s="30"/>
      <c r="L55" s="30"/>
    </row>
    <row r="56" spans="2:47" s="1" customFormat="1" ht="12" customHeight="1">
      <c r="B56" s="30"/>
      <c r="C56" s="25" t="s">
        <v>21</v>
      </c>
      <c r="F56" s="23" t="str">
        <f>F14</f>
        <v xml:space="preserve"> </v>
      </c>
      <c r="I56" s="25" t="s">
        <v>23</v>
      </c>
      <c r="J56" s="47" t="str">
        <f>IF(J14="","",J14)</f>
        <v>14. 5. 2025</v>
      </c>
      <c r="L56" s="30"/>
    </row>
    <row r="57" spans="2:47" s="1" customFormat="1" ht="6.9" customHeight="1">
      <c r="B57" s="30"/>
      <c r="L57" s="30"/>
    </row>
    <row r="58" spans="2:47" s="1" customFormat="1" ht="15.15" customHeight="1">
      <c r="B58" s="30"/>
      <c r="C58" s="25" t="s">
        <v>25</v>
      </c>
      <c r="F58" s="23" t="str">
        <f>E17</f>
        <v xml:space="preserve"> </v>
      </c>
      <c r="I58" s="25" t="s">
        <v>30</v>
      </c>
      <c r="J58" s="28" t="str">
        <f>E23</f>
        <v xml:space="preserve"> </v>
      </c>
      <c r="L58" s="30"/>
    </row>
    <row r="59" spans="2:47" s="1" customFormat="1" ht="15.15" customHeight="1">
      <c r="B59" s="30"/>
      <c r="C59" s="25" t="s">
        <v>28</v>
      </c>
      <c r="F59" s="23" t="str">
        <f>IF(E20="","",E20)</f>
        <v>Vyplň údaj</v>
      </c>
      <c r="I59" s="25" t="s">
        <v>32</v>
      </c>
      <c r="J59" s="28" t="str">
        <f>E26</f>
        <v xml:space="preserve"> </v>
      </c>
      <c r="L59" s="30"/>
    </row>
    <row r="60" spans="2:47" s="1" customFormat="1" ht="10.35" customHeight="1">
      <c r="B60" s="30"/>
      <c r="L60" s="30"/>
    </row>
    <row r="61" spans="2:47" s="1" customFormat="1" ht="29.25" customHeight="1">
      <c r="B61" s="30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30"/>
    </row>
    <row r="62" spans="2:47" s="1" customFormat="1" ht="10.35" customHeight="1">
      <c r="B62" s="30"/>
      <c r="L62" s="30"/>
    </row>
    <row r="63" spans="2:47" s="1" customFormat="1" ht="22.95" customHeight="1">
      <c r="B63" s="30"/>
      <c r="C63" s="100" t="s">
        <v>67</v>
      </c>
      <c r="J63" s="61">
        <f>J92</f>
        <v>0</v>
      </c>
      <c r="L63" s="30"/>
      <c r="AU63" s="15" t="s">
        <v>115</v>
      </c>
    </row>
    <row r="64" spans="2:47" s="8" customFormat="1" ht="24.9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J93</f>
        <v>0</v>
      </c>
      <c r="L64" s="101"/>
    </row>
    <row r="65" spans="2:12" s="9" customFormat="1" ht="19.95" customHeight="1">
      <c r="B65" s="105"/>
      <c r="D65" s="106" t="s">
        <v>117</v>
      </c>
      <c r="E65" s="107"/>
      <c r="F65" s="107"/>
      <c r="G65" s="107"/>
      <c r="H65" s="107"/>
      <c r="I65" s="107"/>
      <c r="J65" s="108">
        <f>J94</f>
        <v>0</v>
      </c>
      <c r="L65" s="105"/>
    </row>
    <row r="66" spans="2:12" s="9" customFormat="1" ht="19.95" customHeight="1">
      <c r="B66" s="105"/>
      <c r="D66" s="106" t="s">
        <v>118</v>
      </c>
      <c r="E66" s="107"/>
      <c r="F66" s="107"/>
      <c r="G66" s="107"/>
      <c r="H66" s="107"/>
      <c r="I66" s="107"/>
      <c r="J66" s="108">
        <f>J119</f>
        <v>0</v>
      </c>
      <c r="L66" s="105"/>
    </row>
    <row r="67" spans="2:12" s="9" customFormat="1" ht="19.95" customHeight="1">
      <c r="B67" s="105"/>
      <c r="D67" s="106" t="s">
        <v>818</v>
      </c>
      <c r="E67" s="107"/>
      <c r="F67" s="107"/>
      <c r="G67" s="107"/>
      <c r="H67" s="107"/>
      <c r="I67" s="107"/>
      <c r="J67" s="108">
        <f>J132</f>
        <v>0</v>
      </c>
      <c r="L67" s="105"/>
    </row>
    <row r="68" spans="2:12" s="9" customFormat="1" ht="19.95" customHeight="1">
      <c r="B68" s="105"/>
      <c r="D68" s="106" t="s">
        <v>121</v>
      </c>
      <c r="E68" s="107"/>
      <c r="F68" s="107"/>
      <c r="G68" s="107"/>
      <c r="H68" s="107"/>
      <c r="I68" s="107"/>
      <c r="J68" s="108">
        <f>J152</f>
        <v>0</v>
      </c>
      <c r="L68" s="105"/>
    </row>
    <row r="69" spans="2:12" s="9" customFormat="1" ht="19.95" customHeight="1">
      <c r="B69" s="105"/>
      <c r="D69" s="106" t="s">
        <v>819</v>
      </c>
      <c r="E69" s="107"/>
      <c r="F69" s="107"/>
      <c r="G69" s="107"/>
      <c r="H69" s="107"/>
      <c r="I69" s="107"/>
      <c r="J69" s="108">
        <f>J170</f>
        <v>0</v>
      </c>
      <c r="L69" s="105"/>
    </row>
    <row r="70" spans="2:12" s="9" customFormat="1" ht="19.95" customHeight="1">
      <c r="B70" s="105"/>
      <c r="D70" s="106" t="s">
        <v>122</v>
      </c>
      <c r="E70" s="107"/>
      <c r="F70" s="107"/>
      <c r="G70" s="107"/>
      <c r="H70" s="107"/>
      <c r="I70" s="107"/>
      <c r="J70" s="108">
        <f>J182</f>
        <v>0</v>
      </c>
      <c r="L70" s="105"/>
    </row>
    <row r="71" spans="2:12" s="1" customFormat="1" ht="21.75" customHeight="1">
      <c r="B71" s="30"/>
      <c r="L71" s="30"/>
    </row>
    <row r="72" spans="2:12" s="1" customFormat="1" ht="6.9" customHeight="1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30"/>
    </row>
    <row r="76" spans="2:12" s="1" customFormat="1" ht="6.9" customHeight="1"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30"/>
    </row>
    <row r="77" spans="2:12" s="1" customFormat="1" ht="24.9" customHeight="1">
      <c r="B77" s="30"/>
      <c r="C77" s="19" t="s">
        <v>129</v>
      </c>
      <c r="L77" s="30"/>
    </row>
    <row r="78" spans="2:12" s="1" customFormat="1" ht="6.9" customHeight="1">
      <c r="B78" s="30"/>
      <c r="L78" s="30"/>
    </row>
    <row r="79" spans="2:12" s="1" customFormat="1" ht="12" customHeight="1">
      <c r="B79" s="30"/>
      <c r="C79" s="25" t="s">
        <v>16</v>
      </c>
      <c r="L79" s="30"/>
    </row>
    <row r="80" spans="2:12" s="1" customFormat="1" ht="16.5" customHeight="1">
      <c r="B80" s="30"/>
      <c r="E80" s="253" t="str">
        <f>E7</f>
        <v>Úprava parku ve Vělopolí DPS</v>
      </c>
      <c r="F80" s="254"/>
      <c r="G80" s="254"/>
      <c r="H80" s="254"/>
      <c r="L80" s="30"/>
    </row>
    <row r="81" spans="2:65" ht="12" customHeight="1">
      <c r="B81" s="18"/>
      <c r="C81" s="25" t="s">
        <v>108</v>
      </c>
      <c r="L81" s="18"/>
    </row>
    <row r="82" spans="2:65" s="1" customFormat="1" ht="16.5" customHeight="1">
      <c r="B82" s="30"/>
      <c r="E82" s="253" t="s">
        <v>109</v>
      </c>
      <c r="F82" s="252"/>
      <c r="G82" s="252"/>
      <c r="H82" s="252"/>
      <c r="L82" s="30"/>
    </row>
    <row r="83" spans="2:65" s="1" customFormat="1" ht="12" customHeight="1">
      <c r="B83" s="30"/>
      <c r="C83" s="25" t="s">
        <v>110</v>
      </c>
      <c r="L83" s="30"/>
    </row>
    <row r="84" spans="2:65" s="1" customFormat="1" ht="16.5" customHeight="1">
      <c r="B84" s="30"/>
      <c r="E84" s="235" t="str">
        <f>E11</f>
        <v>D - Hřiště a okolní plocha</v>
      </c>
      <c r="F84" s="252"/>
      <c r="G84" s="252"/>
      <c r="H84" s="252"/>
      <c r="L84" s="30"/>
    </row>
    <row r="85" spans="2:65" s="1" customFormat="1" ht="6.9" customHeight="1">
      <c r="B85" s="30"/>
      <c r="L85" s="30"/>
    </row>
    <row r="86" spans="2:65" s="1" customFormat="1" ht="12" customHeight="1">
      <c r="B86" s="30"/>
      <c r="C86" s="25" t="s">
        <v>21</v>
      </c>
      <c r="F86" s="23" t="str">
        <f>F14</f>
        <v xml:space="preserve"> </v>
      </c>
      <c r="I86" s="25" t="s">
        <v>23</v>
      </c>
      <c r="J86" s="47" t="str">
        <f>IF(J14="","",J14)</f>
        <v>14. 5. 2025</v>
      </c>
      <c r="L86" s="30"/>
    </row>
    <row r="87" spans="2:65" s="1" customFormat="1" ht="6.9" customHeight="1">
      <c r="B87" s="30"/>
      <c r="L87" s="30"/>
    </row>
    <row r="88" spans="2:65" s="1" customFormat="1" ht="15.15" customHeight="1">
      <c r="B88" s="30"/>
      <c r="C88" s="25" t="s">
        <v>25</v>
      </c>
      <c r="F88" s="23" t="str">
        <f>E17</f>
        <v xml:space="preserve"> </v>
      </c>
      <c r="I88" s="25" t="s">
        <v>30</v>
      </c>
      <c r="J88" s="28" t="str">
        <f>E23</f>
        <v xml:space="preserve"> </v>
      </c>
      <c r="L88" s="30"/>
    </row>
    <row r="89" spans="2:65" s="1" customFormat="1" ht="15.15" customHeight="1">
      <c r="B89" s="30"/>
      <c r="C89" s="25" t="s">
        <v>28</v>
      </c>
      <c r="F89" s="23" t="str">
        <f>IF(E20="","",E20)</f>
        <v>Vyplň údaj</v>
      </c>
      <c r="I89" s="25" t="s">
        <v>32</v>
      </c>
      <c r="J89" s="28" t="str">
        <f>E26</f>
        <v xml:space="preserve"> </v>
      </c>
      <c r="L89" s="30"/>
    </row>
    <row r="90" spans="2:65" s="1" customFormat="1" ht="10.35" customHeight="1">
      <c r="B90" s="30"/>
      <c r="L90" s="30"/>
    </row>
    <row r="91" spans="2:65" s="10" customFormat="1" ht="29.25" customHeight="1">
      <c r="B91" s="109"/>
      <c r="C91" s="110" t="s">
        <v>130</v>
      </c>
      <c r="D91" s="111" t="s">
        <v>54</v>
      </c>
      <c r="E91" s="111" t="s">
        <v>50</v>
      </c>
      <c r="F91" s="111" t="s">
        <v>51</v>
      </c>
      <c r="G91" s="111" t="s">
        <v>131</v>
      </c>
      <c r="H91" s="111" t="s">
        <v>132</v>
      </c>
      <c r="I91" s="111" t="s">
        <v>133</v>
      </c>
      <c r="J91" s="112" t="s">
        <v>114</v>
      </c>
      <c r="K91" s="113" t="s">
        <v>134</v>
      </c>
      <c r="L91" s="109"/>
      <c r="M91" s="54" t="s">
        <v>19</v>
      </c>
      <c r="N91" s="55" t="s">
        <v>39</v>
      </c>
      <c r="O91" s="55" t="s">
        <v>135</v>
      </c>
      <c r="P91" s="55" t="s">
        <v>136</v>
      </c>
      <c r="Q91" s="55" t="s">
        <v>137</v>
      </c>
      <c r="R91" s="55" t="s">
        <v>138</v>
      </c>
      <c r="S91" s="55" t="s">
        <v>139</v>
      </c>
      <c r="T91" s="56" t="s">
        <v>140</v>
      </c>
    </row>
    <row r="92" spans="2:65" s="1" customFormat="1" ht="22.95" customHeight="1">
      <c r="B92" s="30"/>
      <c r="C92" s="59" t="s">
        <v>141</v>
      </c>
      <c r="J92" s="114">
        <f>BK92</f>
        <v>0</v>
      </c>
      <c r="L92" s="30"/>
      <c r="M92" s="57"/>
      <c r="N92" s="48"/>
      <c r="O92" s="48"/>
      <c r="P92" s="115">
        <f>P93</f>
        <v>0</v>
      </c>
      <c r="Q92" s="48"/>
      <c r="R92" s="115">
        <f>R93</f>
        <v>380.53472360000001</v>
      </c>
      <c r="S92" s="48"/>
      <c r="T92" s="116">
        <f>T93</f>
        <v>42.986999999999995</v>
      </c>
      <c r="AT92" s="15" t="s">
        <v>68</v>
      </c>
      <c r="AU92" s="15" t="s">
        <v>115</v>
      </c>
      <c r="BK92" s="117">
        <f>BK93</f>
        <v>0</v>
      </c>
    </row>
    <row r="93" spans="2:65" s="11" customFormat="1" ht="25.95" customHeight="1">
      <c r="B93" s="118"/>
      <c r="D93" s="119" t="s">
        <v>68</v>
      </c>
      <c r="E93" s="120" t="s">
        <v>142</v>
      </c>
      <c r="F93" s="120" t="s">
        <v>143</v>
      </c>
      <c r="I93" s="121"/>
      <c r="J93" s="122">
        <f>BK93</f>
        <v>0</v>
      </c>
      <c r="L93" s="118"/>
      <c r="M93" s="123"/>
      <c r="P93" s="124">
        <f>P94+P119+P132+P152+P170+P182</f>
        <v>0</v>
      </c>
      <c r="R93" s="124">
        <f>R94+R119+R132+R152+R170+R182</f>
        <v>380.53472360000001</v>
      </c>
      <c r="T93" s="125">
        <f>T94+T119+T132+T152+T170+T182</f>
        <v>42.986999999999995</v>
      </c>
      <c r="AR93" s="119" t="s">
        <v>76</v>
      </c>
      <c r="AT93" s="126" t="s">
        <v>68</v>
      </c>
      <c r="AU93" s="126" t="s">
        <v>69</v>
      </c>
      <c r="AY93" s="119" t="s">
        <v>144</v>
      </c>
      <c r="BK93" s="127">
        <f>BK94+BK119+BK132+BK152+BK170+BK182</f>
        <v>0</v>
      </c>
    </row>
    <row r="94" spans="2:65" s="11" customFormat="1" ht="22.95" customHeight="1">
      <c r="B94" s="118"/>
      <c r="D94" s="119" t="s">
        <v>68</v>
      </c>
      <c r="E94" s="128" t="s">
        <v>76</v>
      </c>
      <c r="F94" s="128" t="s">
        <v>145</v>
      </c>
      <c r="I94" s="121"/>
      <c r="J94" s="129">
        <f>BK94</f>
        <v>0</v>
      </c>
      <c r="L94" s="118"/>
      <c r="M94" s="123"/>
      <c r="P94" s="124">
        <f>SUM(P95:P118)</f>
        <v>0</v>
      </c>
      <c r="R94" s="124">
        <f>SUM(R95:R118)</f>
        <v>4.3272000000000005E-2</v>
      </c>
      <c r="T94" s="125">
        <f>SUM(T95:T118)</f>
        <v>42.986999999999995</v>
      </c>
      <c r="AR94" s="119" t="s">
        <v>76</v>
      </c>
      <c r="AT94" s="126" t="s">
        <v>68</v>
      </c>
      <c r="AU94" s="126" t="s">
        <v>76</v>
      </c>
      <c r="AY94" s="119" t="s">
        <v>144</v>
      </c>
      <c r="BK94" s="127">
        <f>SUM(BK95:BK118)</f>
        <v>0</v>
      </c>
    </row>
    <row r="95" spans="2:65" s="1" customFormat="1" ht="37.950000000000003" customHeight="1">
      <c r="B95" s="30"/>
      <c r="C95" s="130" t="s">
        <v>76</v>
      </c>
      <c r="D95" s="130" t="s">
        <v>146</v>
      </c>
      <c r="E95" s="131" t="s">
        <v>820</v>
      </c>
      <c r="F95" s="132" t="s">
        <v>821</v>
      </c>
      <c r="G95" s="133" t="s">
        <v>161</v>
      </c>
      <c r="H95" s="134">
        <v>48.3</v>
      </c>
      <c r="I95" s="135"/>
      <c r="J95" s="136">
        <f>ROUND(I95*H95,2)</f>
        <v>0</v>
      </c>
      <c r="K95" s="137"/>
      <c r="L95" s="30"/>
      <c r="M95" s="138" t="s">
        <v>19</v>
      </c>
      <c r="N95" s="139" t="s">
        <v>40</v>
      </c>
      <c r="P95" s="140">
        <f>O95*H95</f>
        <v>0</v>
      </c>
      <c r="Q95" s="140">
        <v>0</v>
      </c>
      <c r="R95" s="140">
        <f>Q95*H95</f>
        <v>0</v>
      </c>
      <c r="S95" s="140">
        <v>0.44</v>
      </c>
      <c r="T95" s="141">
        <f>S95*H95</f>
        <v>21.251999999999999</v>
      </c>
      <c r="AR95" s="142" t="s">
        <v>150</v>
      </c>
      <c r="AT95" s="142" t="s">
        <v>146</v>
      </c>
      <c r="AU95" s="142" t="s">
        <v>78</v>
      </c>
      <c r="AY95" s="15" t="s">
        <v>144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5" t="s">
        <v>76</v>
      </c>
      <c r="BK95" s="143">
        <f>ROUND(I95*H95,2)</f>
        <v>0</v>
      </c>
      <c r="BL95" s="15" t="s">
        <v>150</v>
      </c>
      <c r="BM95" s="142" t="s">
        <v>822</v>
      </c>
    </row>
    <row r="96" spans="2:65" s="1" customFormat="1">
      <c r="B96" s="30"/>
      <c r="D96" s="144" t="s">
        <v>152</v>
      </c>
      <c r="F96" s="145" t="s">
        <v>823</v>
      </c>
      <c r="I96" s="146"/>
      <c r="L96" s="30"/>
      <c r="M96" s="147"/>
      <c r="T96" s="51"/>
      <c r="AT96" s="15" t="s">
        <v>152</v>
      </c>
      <c r="AU96" s="15" t="s">
        <v>78</v>
      </c>
    </row>
    <row r="97" spans="2:65" s="1" customFormat="1" ht="33" customHeight="1">
      <c r="B97" s="30"/>
      <c r="C97" s="130" t="s">
        <v>78</v>
      </c>
      <c r="D97" s="130" t="s">
        <v>146</v>
      </c>
      <c r="E97" s="131" t="s">
        <v>824</v>
      </c>
      <c r="F97" s="132" t="s">
        <v>825</v>
      </c>
      <c r="G97" s="133" t="s">
        <v>161</v>
      </c>
      <c r="H97" s="134">
        <v>48.3</v>
      </c>
      <c r="I97" s="135"/>
      <c r="J97" s="136">
        <f>ROUND(I97*H97,2)</f>
        <v>0</v>
      </c>
      <c r="K97" s="137"/>
      <c r="L97" s="30"/>
      <c r="M97" s="138" t="s">
        <v>19</v>
      </c>
      <c r="N97" s="139" t="s">
        <v>40</v>
      </c>
      <c r="P97" s="140">
        <f>O97*H97</f>
        <v>0</v>
      </c>
      <c r="Q97" s="140">
        <v>0</v>
      </c>
      <c r="R97" s="140">
        <f>Q97*H97</f>
        <v>0</v>
      </c>
      <c r="S97" s="140">
        <v>0.45</v>
      </c>
      <c r="T97" s="141">
        <f>S97*H97</f>
        <v>21.734999999999999</v>
      </c>
      <c r="AR97" s="142" t="s">
        <v>150</v>
      </c>
      <c r="AT97" s="142" t="s">
        <v>146</v>
      </c>
      <c r="AU97" s="142" t="s">
        <v>78</v>
      </c>
      <c r="AY97" s="15" t="s">
        <v>144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5" t="s">
        <v>76</v>
      </c>
      <c r="BK97" s="143">
        <f>ROUND(I97*H97,2)</f>
        <v>0</v>
      </c>
      <c r="BL97" s="15" t="s">
        <v>150</v>
      </c>
      <c r="BM97" s="142" t="s">
        <v>826</v>
      </c>
    </row>
    <row r="98" spans="2:65" s="1" customFormat="1">
      <c r="B98" s="30"/>
      <c r="D98" s="144" t="s">
        <v>152</v>
      </c>
      <c r="F98" s="145" t="s">
        <v>827</v>
      </c>
      <c r="I98" s="146"/>
      <c r="L98" s="30"/>
      <c r="M98" s="147"/>
      <c r="T98" s="51"/>
      <c r="AT98" s="15" t="s">
        <v>152</v>
      </c>
      <c r="AU98" s="15" t="s">
        <v>78</v>
      </c>
    </row>
    <row r="99" spans="2:65" s="1" customFormat="1" ht="16.5" customHeight="1">
      <c r="B99" s="30"/>
      <c r="C99" s="130" t="s">
        <v>158</v>
      </c>
      <c r="D99" s="130" t="s">
        <v>146</v>
      </c>
      <c r="E99" s="131" t="s">
        <v>828</v>
      </c>
      <c r="F99" s="132" t="s">
        <v>829</v>
      </c>
      <c r="G99" s="133" t="s">
        <v>161</v>
      </c>
      <c r="H99" s="134">
        <v>2200</v>
      </c>
      <c r="I99" s="135"/>
      <c r="J99" s="136">
        <f>ROUND(I99*H99,2)</f>
        <v>0</v>
      </c>
      <c r="K99" s="137"/>
      <c r="L99" s="30"/>
      <c r="M99" s="138" t="s">
        <v>19</v>
      </c>
      <c r="N99" s="139" t="s">
        <v>40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AR99" s="142" t="s">
        <v>150</v>
      </c>
      <c r="AT99" s="142" t="s">
        <v>146</v>
      </c>
      <c r="AU99" s="142" t="s">
        <v>78</v>
      </c>
      <c r="AY99" s="15" t="s">
        <v>144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5" t="s">
        <v>76</v>
      </c>
      <c r="BK99" s="143">
        <f>ROUND(I99*H99,2)</f>
        <v>0</v>
      </c>
      <c r="BL99" s="15" t="s">
        <v>150</v>
      </c>
      <c r="BM99" s="142" t="s">
        <v>830</v>
      </c>
    </row>
    <row r="100" spans="2:65" s="1" customFormat="1">
      <c r="B100" s="30"/>
      <c r="D100" s="144" t="s">
        <v>152</v>
      </c>
      <c r="F100" s="145" t="s">
        <v>831</v>
      </c>
      <c r="I100" s="146"/>
      <c r="L100" s="30"/>
      <c r="M100" s="147"/>
      <c r="T100" s="51"/>
      <c r="AT100" s="15" t="s">
        <v>152</v>
      </c>
      <c r="AU100" s="15" t="s">
        <v>78</v>
      </c>
    </row>
    <row r="101" spans="2:65" s="1" customFormat="1" ht="24.15" customHeight="1">
      <c r="B101" s="30"/>
      <c r="C101" s="130" t="s">
        <v>150</v>
      </c>
      <c r="D101" s="130" t="s">
        <v>146</v>
      </c>
      <c r="E101" s="131" t="s">
        <v>159</v>
      </c>
      <c r="F101" s="132" t="s">
        <v>160</v>
      </c>
      <c r="G101" s="133" t="s">
        <v>161</v>
      </c>
      <c r="H101" s="134">
        <v>50</v>
      </c>
      <c r="I101" s="135"/>
      <c r="J101" s="136">
        <f>ROUND(I101*H101,2)</f>
        <v>0</v>
      </c>
      <c r="K101" s="137"/>
      <c r="L101" s="30"/>
      <c r="M101" s="138" t="s">
        <v>19</v>
      </c>
      <c r="N101" s="139" t="s">
        <v>40</v>
      </c>
      <c r="P101" s="140">
        <f>O101*H101</f>
        <v>0</v>
      </c>
      <c r="Q101" s="140">
        <v>2.0000000000000001E-4</v>
      </c>
      <c r="R101" s="140">
        <f>Q101*H101</f>
        <v>0.01</v>
      </c>
      <c r="S101" s="140">
        <v>0</v>
      </c>
      <c r="T101" s="141">
        <f>S101*H101</f>
        <v>0</v>
      </c>
      <c r="AR101" s="142" t="s">
        <v>150</v>
      </c>
      <c r="AT101" s="142" t="s">
        <v>146</v>
      </c>
      <c r="AU101" s="142" t="s">
        <v>78</v>
      </c>
      <c r="AY101" s="15" t="s">
        <v>144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5" t="s">
        <v>76</v>
      </c>
      <c r="BK101" s="143">
        <f>ROUND(I101*H101,2)</f>
        <v>0</v>
      </c>
      <c r="BL101" s="15" t="s">
        <v>150</v>
      </c>
      <c r="BM101" s="142" t="s">
        <v>832</v>
      </c>
    </row>
    <row r="102" spans="2:65" s="1" customFormat="1">
      <c r="B102" s="30"/>
      <c r="D102" s="144" t="s">
        <v>152</v>
      </c>
      <c r="F102" s="145" t="s">
        <v>163</v>
      </c>
      <c r="I102" s="146"/>
      <c r="L102" s="30"/>
      <c r="M102" s="147"/>
      <c r="T102" s="51"/>
      <c r="AT102" s="15" t="s">
        <v>152</v>
      </c>
      <c r="AU102" s="15" t="s">
        <v>78</v>
      </c>
    </row>
    <row r="103" spans="2:65" s="1" customFormat="1" ht="16.5" customHeight="1">
      <c r="B103" s="30"/>
      <c r="C103" s="148" t="s">
        <v>171</v>
      </c>
      <c r="D103" s="148" t="s">
        <v>164</v>
      </c>
      <c r="E103" s="149" t="s">
        <v>833</v>
      </c>
      <c r="F103" s="150" t="s">
        <v>834</v>
      </c>
      <c r="G103" s="151" t="s">
        <v>161</v>
      </c>
      <c r="H103" s="152">
        <v>59.225000000000001</v>
      </c>
      <c r="I103" s="153"/>
      <c r="J103" s="154">
        <f>ROUND(I103*H103,2)</f>
        <v>0</v>
      </c>
      <c r="K103" s="155"/>
      <c r="L103" s="156"/>
      <c r="M103" s="157" t="s">
        <v>19</v>
      </c>
      <c r="N103" s="158" t="s">
        <v>40</v>
      </c>
      <c r="P103" s="140">
        <f>O103*H103</f>
        <v>0</v>
      </c>
      <c r="Q103" s="140">
        <v>3.2000000000000003E-4</v>
      </c>
      <c r="R103" s="140">
        <f>Q103*H103</f>
        <v>1.8952000000000004E-2</v>
      </c>
      <c r="S103" s="140">
        <v>0</v>
      </c>
      <c r="T103" s="141">
        <f>S103*H103</f>
        <v>0</v>
      </c>
      <c r="AR103" s="142" t="s">
        <v>167</v>
      </c>
      <c r="AT103" s="142" t="s">
        <v>164</v>
      </c>
      <c r="AU103" s="142" t="s">
        <v>78</v>
      </c>
      <c r="AY103" s="15" t="s">
        <v>144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5" t="s">
        <v>76</v>
      </c>
      <c r="BK103" s="143">
        <f>ROUND(I103*H103,2)</f>
        <v>0</v>
      </c>
      <c r="BL103" s="15" t="s">
        <v>150</v>
      </c>
      <c r="BM103" s="142" t="s">
        <v>835</v>
      </c>
    </row>
    <row r="104" spans="2:65" s="12" customFormat="1">
      <c r="B104" s="159"/>
      <c r="D104" s="160" t="s">
        <v>169</v>
      </c>
      <c r="E104" s="166" t="s">
        <v>19</v>
      </c>
      <c r="F104" s="161" t="s">
        <v>394</v>
      </c>
      <c r="H104" s="162">
        <v>50</v>
      </c>
      <c r="I104" s="163"/>
      <c r="L104" s="159"/>
      <c r="M104" s="164"/>
      <c r="T104" s="165"/>
      <c r="AT104" s="166" t="s">
        <v>169</v>
      </c>
      <c r="AU104" s="166" t="s">
        <v>78</v>
      </c>
      <c r="AV104" s="12" t="s">
        <v>78</v>
      </c>
      <c r="AW104" s="12" t="s">
        <v>31</v>
      </c>
      <c r="AX104" s="12" t="s">
        <v>76</v>
      </c>
      <c r="AY104" s="166" t="s">
        <v>144</v>
      </c>
    </row>
    <row r="105" spans="2:65" s="12" customFormat="1">
      <c r="B105" s="159"/>
      <c r="D105" s="160" t="s">
        <v>169</v>
      </c>
      <c r="F105" s="161" t="s">
        <v>836</v>
      </c>
      <c r="H105" s="162">
        <v>59.225000000000001</v>
      </c>
      <c r="I105" s="163"/>
      <c r="L105" s="159"/>
      <c r="M105" s="164"/>
      <c r="T105" s="165"/>
      <c r="AT105" s="166" t="s">
        <v>169</v>
      </c>
      <c r="AU105" s="166" t="s">
        <v>78</v>
      </c>
      <c r="AV105" s="12" t="s">
        <v>78</v>
      </c>
      <c r="AW105" s="12" t="s">
        <v>4</v>
      </c>
      <c r="AX105" s="12" t="s">
        <v>76</v>
      </c>
      <c r="AY105" s="166" t="s">
        <v>144</v>
      </c>
    </row>
    <row r="106" spans="2:65" s="1" customFormat="1" ht="16.5" customHeight="1">
      <c r="B106" s="30"/>
      <c r="C106" s="148" t="s">
        <v>176</v>
      </c>
      <c r="D106" s="148" t="s">
        <v>164</v>
      </c>
      <c r="E106" s="149" t="s">
        <v>837</v>
      </c>
      <c r="F106" s="150" t="s">
        <v>838</v>
      </c>
      <c r="G106" s="151" t="s">
        <v>435</v>
      </c>
      <c r="H106" s="152">
        <v>1</v>
      </c>
      <c r="I106" s="153"/>
      <c r="J106" s="154">
        <f>ROUND(I106*H106,2)</f>
        <v>0</v>
      </c>
      <c r="K106" s="155"/>
      <c r="L106" s="156"/>
      <c r="M106" s="157" t="s">
        <v>19</v>
      </c>
      <c r="N106" s="158" t="s">
        <v>40</v>
      </c>
      <c r="P106" s="140">
        <f>O106*H106</f>
        <v>0</v>
      </c>
      <c r="Q106" s="140">
        <v>3.2000000000000003E-4</v>
      </c>
      <c r="R106" s="140">
        <f>Q106*H106</f>
        <v>3.2000000000000003E-4</v>
      </c>
      <c r="S106" s="140">
        <v>0</v>
      </c>
      <c r="T106" s="141">
        <f>S106*H106</f>
        <v>0</v>
      </c>
      <c r="AR106" s="142" t="s">
        <v>167</v>
      </c>
      <c r="AT106" s="142" t="s">
        <v>164</v>
      </c>
      <c r="AU106" s="142" t="s">
        <v>78</v>
      </c>
      <c r="AY106" s="15" t="s">
        <v>144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5" t="s">
        <v>76</v>
      </c>
      <c r="BK106" s="143">
        <f>ROUND(I106*H106,2)</f>
        <v>0</v>
      </c>
      <c r="BL106" s="15" t="s">
        <v>150</v>
      </c>
      <c r="BM106" s="142" t="s">
        <v>839</v>
      </c>
    </row>
    <row r="107" spans="2:65" s="12" customFormat="1">
      <c r="B107" s="159"/>
      <c r="D107" s="160" t="s">
        <v>169</v>
      </c>
      <c r="F107" s="161" t="s">
        <v>840</v>
      </c>
      <c r="H107" s="162">
        <v>1</v>
      </c>
      <c r="I107" s="163"/>
      <c r="L107" s="159"/>
      <c r="M107" s="164"/>
      <c r="T107" s="165"/>
      <c r="AT107" s="166" t="s">
        <v>169</v>
      </c>
      <c r="AU107" s="166" t="s">
        <v>78</v>
      </c>
      <c r="AV107" s="12" t="s">
        <v>78</v>
      </c>
      <c r="AW107" s="12" t="s">
        <v>4</v>
      </c>
      <c r="AX107" s="12" t="s">
        <v>76</v>
      </c>
      <c r="AY107" s="166" t="s">
        <v>144</v>
      </c>
    </row>
    <row r="108" spans="2:65" s="1" customFormat="1" ht="24.15" customHeight="1">
      <c r="B108" s="30"/>
      <c r="C108" s="130" t="s">
        <v>181</v>
      </c>
      <c r="D108" s="130" t="s">
        <v>146</v>
      </c>
      <c r="E108" s="131" t="s">
        <v>159</v>
      </c>
      <c r="F108" s="132" t="s">
        <v>160</v>
      </c>
      <c r="G108" s="133" t="s">
        <v>161</v>
      </c>
      <c r="H108" s="134">
        <v>70</v>
      </c>
      <c r="I108" s="135"/>
      <c r="J108" s="136">
        <f>ROUND(I108*H108,2)</f>
        <v>0</v>
      </c>
      <c r="K108" s="137"/>
      <c r="L108" s="30"/>
      <c r="M108" s="138" t="s">
        <v>19</v>
      </c>
      <c r="N108" s="139" t="s">
        <v>40</v>
      </c>
      <c r="P108" s="140">
        <f>O108*H108</f>
        <v>0</v>
      </c>
      <c r="Q108" s="140">
        <v>2.0000000000000001E-4</v>
      </c>
      <c r="R108" s="140">
        <f>Q108*H108</f>
        <v>1.4E-2</v>
      </c>
      <c r="S108" s="140">
        <v>0</v>
      </c>
      <c r="T108" s="141">
        <f>S108*H108</f>
        <v>0</v>
      </c>
      <c r="AR108" s="142" t="s">
        <v>150</v>
      </c>
      <c r="AT108" s="142" t="s">
        <v>146</v>
      </c>
      <c r="AU108" s="142" t="s">
        <v>78</v>
      </c>
      <c r="AY108" s="15" t="s">
        <v>144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5" t="s">
        <v>76</v>
      </c>
      <c r="BK108" s="143">
        <f>ROUND(I108*H108,2)</f>
        <v>0</v>
      </c>
      <c r="BL108" s="15" t="s">
        <v>150</v>
      </c>
      <c r="BM108" s="142" t="s">
        <v>841</v>
      </c>
    </row>
    <row r="109" spans="2:65" s="1" customFormat="1">
      <c r="B109" s="30"/>
      <c r="D109" s="144" t="s">
        <v>152</v>
      </c>
      <c r="F109" s="145" t="s">
        <v>163</v>
      </c>
      <c r="I109" s="146"/>
      <c r="L109" s="30"/>
      <c r="M109" s="147"/>
      <c r="T109" s="51"/>
      <c r="AT109" s="15" t="s">
        <v>152</v>
      </c>
      <c r="AU109" s="15" t="s">
        <v>78</v>
      </c>
    </row>
    <row r="110" spans="2:65" s="1" customFormat="1" ht="16.5" customHeight="1">
      <c r="B110" s="30"/>
      <c r="C110" s="148" t="s">
        <v>167</v>
      </c>
      <c r="D110" s="148" t="s">
        <v>164</v>
      </c>
      <c r="E110" s="149" t="s">
        <v>579</v>
      </c>
      <c r="F110" s="150" t="s">
        <v>842</v>
      </c>
      <c r="G110" s="151" t="s">
        <v>161</v>
      </c>
      <c r="H110" s="152">
        <v>82.915000000000006</v>
      </c>
      <c r="I110" s="153"/>
      <c r="J110" s="154">
        <f>ROUND(I110*H110,2)</f>
        <v>0</v>
      </c>
      <c r="K110" s="155"/>
      <c r="L110" s="156"/>
      <c r="M110" s="157" t="s">
        <v>19</v>
      </c>
      <c r="N110" s="158" t="s">
        <v>40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167</v>
      </c>
      <c r="AT110" s="142" t="s">
        <v>164</v>
      </c>
      <c r="AU110" s="142" t="s">
        <v>78</v>
      </c>
      <c r="AY110" s="15" t="s">
        <v>144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5" t="s">
        <v>76</v>
      </c>
      <c r="BK110" s="143">
        <f>ROUND(I110*H110,2)</f>
        <v>0</v>
      </c>
      <c r="BL110" s="15" t="s">
        <v>150</v>
      </c>
      <c r="BM110" s="142" t="s">
        <v>843</v>
      </c>
    </row>
    <row r="111" spans="2:65" s="12" customFormat="1">
      <c r="B111" s="159"/>
      <c r="D111" s="160" t="s">
        <v>169</v>
      </c>
      <c r="E111" s="166" t="s">
        <v>19</v>
      </c>
      <c r="F111" s="161" t="s">
        <v>507</v>
      </c>
      <c r="H111" s="162">
        <v>70</v>
      </c>
      <c r="I111" s="163"/>
      <c r="L111" s="159"/>
      <c r="M111" s="164"/>
      <c r="T111" s="165"/>
      <c r="AT111" s="166" t="s">
        <v>169</v>
      </c>
      <c r="AU111" s="166" t="s">
        <v>78</v>
      </c>
      <c r="AV111" s="12" t="s">
        <v>78</v>
      </c>
      <c r="AW111" s="12" t="s">
        <v>31</v>
      </c>
      <c r="AX111" s="12" t="s">
        <v>76</v>
      </c>
      <c r="AY111" s="166" t="s">
        <v>144</v>
      </c>
    </row>
    <row r="112" spans="2:65" s="12" customFormat="1">
      <c r="B112" s="159"/>
      <c r="D112" s="160" t="s">
        <v>169</v>
      </c>
      <c r="F112" s="161" t="s">
        <v>844</v>
      </c>
      <c r="H112" s="162">
        <v>82.915000000000006</v>
      </c>
      <c r="I112" s="163"/>
      <c r="L112" s="159"/>
      <c r="M112" s="164"/>
      <c r="T112" s="165"/>
      <c r="AT112" s="166" t="s">
        <v>169</v>
      </c>
      <c r="AU112" s="166" t="s">
        <v>78</v>
      </c>
      <c r="AV112" s="12" t="s">
        <v>78</v>
      </c>
      <c r="AW112" s="12" t="s">
        <v>4</v>
      </c>
      <c r="AX112" s="12" t="s">
        <v>76</v>
      </c>
      <c r="AY112" s="166" t="s">
        <v>144</v>
      </c>
    </row>
    <row r="113" spans="2:65" s="1" customFormat="1" ht="24.15" customHeight="1">
      <c r="B113" s="30"/>
      <c r="C113" s="148" t="s">
        <v>191</v>
      </c>
      <c r="D113" s="148" t="s">
        <v>164</v>
      </c>
      <c r="E113" s="149" t="s">
        <v>845</v>
      </c>
      <c r="F113" s="150" t="s">
        <v>846</v>
      </c>
      <c r="G113" s="151" t="s">
        <v>241</v>
      </c>
      <c r="H113" s="152">
        <v>30</v>
      </c>
      <c r="I113" s="153"/>
      <c r="J113" s="154">
        <f>ROUND(I113*H113,2)</f>
        <v>0</v>
      </c>
      <c r="K113" s="155"/>
      <c r="L113" s="156"/>
      <c r="M113" s="157" t="s">
        <v>19</v>
      </c>
      <c r="N113" s="158" t="s">
        <v>40</v>
      </c>
      <c r="P113" s="140">
        <f>O113*H113</f>
        <v>0</v>
      </c>
      <c r="Q113" s="140">
        <v>0</v>
      </c>
      <c r="R113" s="140">
        <f>Q113*H113</f>
        <v>0</v>
      </c>
      <c r="S113" s="140">
        <v>0</v>
      </c>
      <c r="T113" s="141">
        <f>S113*H113</f>
        <v>0</v>
      </c>
      <c r="AR113" s="142" t="s">
        <v>167</v>
      </c>
      <c r="AT113" s="142" t="s">
        <v>164</v>
      </c>
      <c r="AU113" s="142" t="s">
        <v>78</v>
      </c>
      <c r="AY113" s="15" t="s">
        <v>144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5" t="s">
        <v>76</v>
      </c>
      <c r="BK113" s="143">
        <f>ROUND(I113*H113,2)</f>
        <v>0</v>
      </c>
      <c r="BL113" s="15" t="s">
        <v>150</v>
      </c>
      <c r="BM113" s="142" t="s">
        <v>847</v>
      </c>
    </row>
    <row r="114" spans="2:65" s="1" customFormat="1" ht="37.950000000000003" customHeight="1">
      <c r="B114" s="30"/>
      <c r="C114" s="130" t="s">
        <v>197</v>
      </c>
      <c r="D114" s="130" t="s">
        <v>146</v>
      </c>
      <c r="E114" s="131" t="s">
        <v>848</v>
      </c>
      <c r="F114" s="132" t="s">
        <v>849</v>
      </c>
      <c r="G114" s="133" t="s">
        <v>149</v>
      </c>
      <c r="H114" s="134">
        <v>660</v>
      </c>
      <c r="I114" s="135"/>
      <c r="J114" s="136">
        <f>ROUND(I114*H114,2)</f>
        <v>0</v>
      </c>
      <c r="K114" s="137"/>
      <c r="L114" s="30"/>
      <c r="M114" s="138" t="s">
        <v>19</v>
      </c>
      <c r="N114" s="139" t="s">
        <v>40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150</v>
      </c>
      <c r="AT114" s="142" t="s">
        <v>146</v>
      </c>
      <c r="AU114" s="142" t="s">
        <v>78</v>
      </c>
      <c r="AY114" s="15" t="s">
        <v>144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5" t="s">
        <v>76</v>
      </c>
      <c r="BK114" s="143">
        <f>ROUND(I114*H114,2)</f>
        <v>0</v>
      </c>
      <c r="BL114" s="15" t="s">
        <v>150</v>
      </c>
      <c r="BM114" s="142" t="s">
        <v>850</v>
      </c>
    </row>
    <row r="115" spans="2:65" s="1" customFormat="1">
      <c r="B115" s="30"/>
      <c r="D115" s="144" t="s">
        <v>152</v>
      </c>
      <c r="F115" s="145" t="s">
        <v>851</v>
      </c>
      <c r="I115" s="146"/>
      <c r="L115" s="30"/>
      <c r="M115" s="147"/>
      <c r="T115" s="51"/>
      <c r="AT115" s="15" t="s">
        <v>152</v>
      </c>
      <c r="AU115" s="15" t="s">
        <v>78</v>
      </c>
    </row>
    <row r="116" spans="2:65" s="12" customFormat="1">
      <c r="B116" s="159"/>
      <c r="D116" s="160" t="s">
        <v>169</v>
      </c>
      <c r="E116" s="166" t="s">
        <v>19</v>
      </c>
      <c r="F116" s="161" t="s">
        <v>852</v>
      </c>
      <c r="H116" s="162">
        <v>660</v>
      </c>
      <c r="I116" s="163"/>
      <c r="L116" s="159"/>
      <c r="M116" s="164"/>
      <c r="T116" s="165"/>
      <c r="AT116" s="166" t="s">
        <v>169</v>
      </c>
      <c r="AU116" s="166" t="s">
        <v>78</v>
      </c>
      <c r="AV116" s="12" t="s">
        <v>78</v>
      </c>
      <c r="AW116" s="12" t="s">
        <v>31</v>
      </c>
      <c r="AX116" s="12" t="s">
        <v>76</v>
      </c>
      <c r="AY116" s="166" t="s">
        <v>144</v>
      </c>
    </row>
    <row r="117" spans="2:65" s="1" customFormat="1" ht="24.15" customHeight="1">
      <c r="B117" s="30"/>
      <c r="C117" s="130" t="s">
        <v>202</v>
      </c>
      <c r="D117" s="130" t="s">
        <v>146</v>
      </c>
      <c r="E117" s="131" t="s">
        <v>853</v>
      </c>
      <c r="F117" s="132" t="s">
        <v>854</v>
      </c>
      <c r="G117" s="133" t="s">
        <v>161</v>
      </c>
      <c r="H117" s="134">
        <v>2200</v>
      </c>
      <c r="I117" s="135"/>
      <c r="J117" s="136">
        <f>ROUND(I117*H117,2)</f>
        <v>0</v>
      </c>
      <c r="K117" s="137"/>
      <c r="L117" s="30"/>
      <c r="M117" s="138" t="s">
        <v>19</v>
      </c>
      <c r="N117" s="139" t="s">
        <v>40</v>
      </c>
      <c r="P117" s="140">
        <f>O117*H117</f>
        <v>0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AR117" s="142" t="s">
        <v>150</v>
      </c>
      <c r="AT117" s="142" t="s">
        <v>146</v>
      </c>
      <c r="AU117" s="142" t="s">
        <v>78</v>
      </c>
      <c r="AY117" s="15" t="s">
        <v>144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5" t="s">
        <v>76</v>
      </c>
      <c r="BK117" s="143">
        <f>ROUND(I117*H117,2)</f>
        <v>0</v>
      </c>
      <c r="BL117" s="15" t="s">
        <v>150</v>
      </c>
      <c r="BM117" s="142" t="s">
        <v>855</v>
      </c>
    </row>
    <row r="118" spans="2:65" s="1" customFormat="1">
      <c r="B118" s="30"/>
      <c r="D118" s="144" t="s">
        <v>152</v>
      </c>
      <c r="F118" s="145" t="s">
        <v>856</v>
      </c>
      <c r="I118" s="146"/>
      <c r="L118" s="30"/>
      <c r="M118" s="147"/>
      <c r="T118" s="51"/>
      <c r="AT118" s="15" t="s">
        <v>152</v>
      </c>
      <c r="AU118" s="15" t="s">
        <v>78</v>
      </c>
    </row>
    <row r="119" spans="2:65" s="11" customFormat="1" ht="22.95" customHeight="1">
      <c r="B119" s="118"/>
      <c r="D119" s="119" t="s">
        <v>68</v>
      </c>
      <c r="E119" s="128" t="s">
        <v>78</v>
      </c>
      <c r="F119" s="128" t="s">
        <v>190</v>
      </c>
      <c r="I119" s="121"/>
      <c r="J119" s="129">
        <f>BK119</f>
        <v>0</v>
      </c>
      <c r="L119" s="118"/>
      <c r="M119" s="123"/>
      <c r="P119" s="124">
        <f>SUM(P120:P131)</f>
        <v>0</v>
      </c>
      <c r="R119" s="124">
        <f>SUM(R120:R131)</f>
        <v>80.730611599999989</v>
      </c>
      <c r="T119" s="125">
        <f>SUM(T120:T131)</f>
        <v>0</v>
      </c>
      <c r="AR119" s="119" t="s">
        <v>76</v>
      </c>
      <c r="AT119" s="126" t="s">
        <v>68</v>
      </c>
      <c r="AU119" s="126" t="s">
        <v>76</v>
      </c>
      <c r="AY119" s="119" t="s">
        <v>144</v>
      </c>
      <c r="BK119" s="127">
        <f>SUM(BK120:BK131)</f>
        <v>0</v>
      </c>
    </row>
    <row r="120" spans="2:65" s="1" customFormat="1" ht="24.15" customHeight="1">
      <c r="B120" s="30"/>
      <c r="C120" s="130" t="s">
        <v>207</v>
      </c>
      <c r="D120" s="130" t="s">
        <v>146</v>
      </c>
      <c r="E120" s="131" t="s">
        <v>220</v>
      </c>
      <c r="F120" s="132" t="s">
        <v>221</v>
      </c>
      <c r="G120" s="133" t="s">
        <v>161</v>
      </c>
      <c r="H120" s="134">
        <v>335</v>
      </c>
      <c r="I120" s="135"/>
      <c r="J120" s="136">
        <f>ROUND(I120*H120,2)</f>
        <v>0</v>
      </c>
      <c r="K120" s="137"/>
      <c r="L120" s="30"/>
      <c r="M120" s="138" t="s">
        <v>19</v>
      </c>
      <c r="N120" s="139" t="s">
        <v>40</v>
      </c>
      <c r="P120" s="140">
        <f>O120*H120</f>
        <v>0</v>
      </c>
      <c r="Q120" s="140">
        <v>1.7000000000000001E-4</v>
      </c>
      <c r="R120" s="140">
        <f>Q120*H120</f>
        <v>5.6950000000000001E-2</v>
      </c>
      <c r="S120" s="140">
        <v>0</v>
      </c>
      <c r="T120" s="141">
        <f>S120*H120</f>
        <v>0</v>
      </c>
      <c r="AR120" s="142" t="s">
        <v>150</v>
      </c>
      <c r="AT120" s="142" t="s">
        <v>146</v>
      </c>
      <c r="AU120" s="142" t="s">
        <v>78</v>
      </c>
      <c r="AY120" s="15" t="s">
        <v>144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5" t="s">
        <v>76</v>
      </c>
      <c r="BK120" s="143">
        <f>ROUND(I120*H120,2)</f>
        <v>0</v>
      </c>
      <c r="BL120" s="15" t="s">
        <v>150</v>
      </c>
      <c r="BM120" s="142" t="s">
        <v>857</v>
      </c>
    </row>
    <row r="121" spans="2:65" s="1" customFormat="1">
      <c r="B121" s="30"/>
      <c r="D121" s="144" t="s">
        <v>152</v>
      </c>
      <c r="F121" s="145" t="s">
        <v>223</v>
      </c>
      <c r="I121" s="146"/>
      <c r="L121" s="30"/>
      <c r="M121" s="147"/>
      <c r="T121" s="51"/>
      <c r="AT121" s="15" t="s">
        <v>152</v>
      </c>
      <c r="AU121" s="15" t="s">
        <v>78</v>
      </c>
    </row>
    <row r="122" spans="2:65" s="12" customFormat="1">
      <c r="B122" s="159"/>
      <c r="D122" s="160" t="s">
        <v>169</v>
      </c>
      <c r="E122" s="166" t="s">
        <v>19</v>
      </c>
      <c r="F122" s="161" t="s">
        <v>858</v>
      </c>
      <c r="H122" s="162">
        <v>335</v>
      </c>
      <c r="I122" s="163"/>
      <c r="L122" s="159"/>
      <c r="M122" s="164"/>
      <c r="T122" s="165"/>
      <c r="AT122" s="166" t="s">
        <v>169</v>
      </c>
      <c r="AU122" s="166" t="s">
        <v>78</v>
      </c>
      <c r="AV122" s="12" t="s">
        <v>78</v>
      </c>
      <c r="AW122" s="12" t="s">
        <v>31</v>
      </c>
      <c r="AX122" s="12" t="s">
        <v>76</v>
      </c>
      <c r="AY122" s="166" t="s">
        <v>144</v>
      </c>
    </row>
    <row r="123" spans="2:65" s="1" customFormat="1" ht="16.5" customHeight="1">
      <c r="B123" s="30"/>
      <c r="C123" s="148" t="s">
        <v>210</v>
      </c>
      <c r="D123" s="148" t="s">
        <v>164</v>
      </c>
      <c r="E123" s="149" t="s">
        <v>226</v>
      </c>
      <c r="F123" s="150" t="s">
        <v>227</v>
      </c>
      <c r="G123" s="151" t="s">
        <v>161</v>
      </c>
      <c r="H123" s="152">
        <v>396.80799999999999</v>
      </c>
      <c r="I123" s="153"/>
      <c r="J123" s="154">
        <f>ROUND(I123*H123,2)</f>
        <v>0</v>
      </c>
      <c r="K123" s="155"/>
      <c r="L123" s="156"/>
      <c r="M123" s="157" t="s">
        <v>19</v>
      </c>
      <c r="N123" s="158" t="s">
        <v>40</v>
      </c>
      <c r="P123" s="140">
        <f>O123*H123</f>
        <v>0</v>
      </c>
      <c r="Q123" s="140">
        <v>2.0000000000000001E-4</v>
      </c>
      <c r="R123" s="140">
        <f>Q123*H123</f>
        <v>7.9361600000000004E-2</v>
      </c>
      <c r="S123" s="140">
        <v>0</v>
      </c>
      <c r="T123" s="141">
        <f>S123*H123</f>
        <v>0</v>
      </c>
      <c r="AR123" s="142" t="s">
        <v>167</v>
      </c>
      <c r="AT123" s="142" t="s">
        <v>164</v>
      </c>
      <c r="AU123" s="142" t="s">
        <v>78</v>
      </c>
      <c r="AY123" s="15" t="s">
        <v>144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76</v>
      </c>
      <c r="BK123" s="143">
        <f>ROUND(I123*H123,2)</f>
        <v>0</v>
      </c>
      <c r="BL123" s="15" t="s">
        <v>150</v>
      </c>
      <c r="BM123" s="142" t="s">
        <v>859</v>
      </c>
    </row>
    <row r="124" spans="2:65" s="12" customFormat="1">
      <c r="B124" s="159"/>
      <c r="D124" s="160" t="s">
        <v>169</v>
      </c>
      <c r="F124" s="161" t="s">
        <v>860</v>
      </c>
      <c r="H124" s="162">
        <v>396.80799999999999</v>
      </c>
      <c r="I124" s="163"/>
      <c r="L124" s="159"/>
      <c r="M124" s="164"/>
      <c r="T124" s="165"/>
      <c r="AT124" s="166" t="s">
        <v>169</v>
      </c>
      <c r="AU124" s="166" t="s">
        <v>78</v>
      </c>
      <c r="AV124" s="12" t="s">
        <v>78</v>
      </c>
      <c r="AW124" s="12" t="s">
        <v>4</v>
      </c>
      <c r="AX124" s="12" t="s">
        <v>76</v>
      </c>
      <c r="AY124" s="166" t="s">
        <v>144</v>
      </c>
    </row>
    <row r="125" spans="2:65" s="1" customFormat="1" ht="16.5" customHeight="1">
      <c r="B125" s="30"/>
      <c r="C125" s="130" t="s">
        <v>215</v>
      </c>
      <c r="D125" s="130" t="s">
        <v>146</v>
      </c>
      <c r="E125" s="131" t="s">
        <v>231</v>
      </c>
      <c r="F125" s="132" t="s">
        <v>232</v>
      </c>
      <c r="G125" s="133" t="s">
        <v>149</v>
      </c>
      <c r="H125" s="134">
        <v>41.875</v>
      </c>
      <c r="I125" s="135"/>
      <c r="J125" s="136">
        <f>ROUND(I125*H125,2)</f>
        <v>0</v>
      </c>
      <c r="K125" s="137"/>
      <c r="L125" s="30"/>
      <c r="M125" s="138" t="s">
        <v>19</v>
      </c>
      <c r="N125" s="139" t="s">
        <v>40</v>
      </c>
      <c r="P125" s="140">
        <f>O125*H125</f>
        <v>0</v>
      </c>
      <c r="Q125" s="140">
        <v>1.92</v>
      </c>
      <c r="R125" s="140">
        <f>Q125*H125</f>
        <v>80.399999999999991</v>
      </c>
      <c r="S125" s="140">
        <v>0</v>
      </c>
      <c r="T125" s="141">
        <f>S125*H125</f>
        <v>0</v>
      </c>
      <c r="AR125" s="142" t="s">
        <v>150</v>
      </c>
      <c r="AT125" s="142" t="s">
        <v>146</v>
      </c>
      <c r="AU125" s="142" t="s">
        <v>78</v>
      </c>
      <c r="AY125" s="15" t="s">
        <v>144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5" t="s">
        <v>76</v>
      </c>
      <c r="BK125" s="143">
        <f>ROUND(I125*H125,2)</f>
        <v>0</v>
      </c>
      <c r="BL125" s="15" t="s">
        <v>150</v>
      </c>
      <c r="BM125" s="142" t="s">
        <v>861</v>
      </c>
    </row>
    <row r="126" spans="2:65" s="1" customFormat="1">
      <c r="B126" s="30"/>
      <c r="D126" s="144" t="s">
        <v>152</v>
      </c>
      <c r="F126" s="145" t="s">
        <v>234</v>
      </c>
      <c r="I126" s="146"/>
      <c r="L126" s="30"/>
      <c r="M126" s="147"/>
      <c r="T126" s="51"/>
      <c r="AT126" s="15" t="s">
        <v>152</v>
      </c>
      <c r="AU126" s="15" t="s">
        <v>78</v>
      </c>
    </row>
    <row r="127" spans="2:65" s="1" customFormat="1" ht="19.2">
      <c r="B127" s="30"/>
      <c r="D127" s="160" t="s">
        <v>235</v>
      </c>
      <c r="F127" s="167" t="s">
        <v>236</v>
      </c>
      <c r="I127" s="146"/>
      <c r="L127" s="30"/>
      <c r="M127" s="147"/>
      <c r="T127" s="51"/>
      <c r="AT127" s="15" t="s">
        <v>235</v>
      </c>
      <c r="AU127" s="15" t="s">
        <v>78</v>
      </c>
    </row>
    <row r="128" spans="2:65" s="12" customFormat="1">
      <c r="B128" s="159"/>
      <c r="D128" s="160" t="s">
        <v>169</v>
      </c>
      <c r="E128" s="166" t="s">
        <v>19</v>
      </c>
      <c r="F128" s="161" t="s">
        <v>862</v>
      </c>
      <c r="H128" s="162">
        <v>41.875</v>
      </c>
      <c r="I128" s="163"/>
      <c r="L128" s="159"/>
      <c r="M128" s="164"/>
      <c r="T128" s="165"/>
      <c r="AT128" s="166" t="s">
        <v>169</v>
      </c>
      <c r="AU128" s="166" t="s">
        <v>78</v>
      </c>
      <c r="AV128" s="12" t="s">
        <v>78</v>
      </c>
      <c r="AW128" s="12" t="s">
        <v>31</v>
      </c>
      <c r="AX128" s="12" t="s">
        <v>76</v>
      </c>
      <c r="AY128" s="166" t="s">
        <v>144</v>
      </c>
    </row>
    <row r="129" spans="2:65" s="1" customFormat="1" ht="16.5" customHeight="1">
      <c r="B129" s="30"/>
      <c r="C129" s="130" t="s">
        <v>8</v>
      </c>
      <c r="D129" s="130" t="s">
        <v>146</v>
      </c>
      <c r="E129" s="131" t="s">
        <v>863</v>
      </c>
      <c r="F129" s="132" t="s">
        <v>864</v>
      </c>
      <c r="G129" s="133" t="s">
        <v>241</v>
      </c>
      <c r="H129" s="134">
        <v>167.5</v>
      </c>
      <c r="I129" s="135"/>
      <c r="J129" s="136">
        <f>ROUND(I129*H129,2)</f>
        <v>0</v>
      </c>
      <c r="K129" s="137"/>
      <c r="L129" s="30"/>
      <c r="M129" s="138" t="s">
        <v>19</v>
      </c>
      <c r="N129" s="139" t="s">
        <v>40</v>
      </c>
      <c r="P129" s="140">
        <f>O129*H129</f>
        <v>0</v>
      </c>
      <c r="Q129" s="140">
        <v>1.16E-3</v>
      </c>
      <c r="R129" s="140">
        <f>Q129*H129</f>
        <v>0.1943</v>
      </c>
      <c r="S129" s="140">
        <v>0</v>
      </c>
      <c r="T129" s="141">
        <f>S129*H129</f>
        <v>0</v>
      </c>
      <c r="AR129" s="142" t="s">
        <v>150</v>
      </c>
      <c r="AT129" s="142" t="s">
        <v>146</v>
      </c>
      <c r="AU129" s="142" t="s">
        <v>78</v>
      </c>
      <c r="AY129" s="15" t="s">
        <v>144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5" t="s">
        <v>76</v>
      </c>
      <c r="BK129" s="143">
        <f>ROUND(I129*H129,2)</f>
        <v>0</v>
      </c>
      <c r="BL129" s="15" t="s">
        <v>150</v>
      </c>
      <c r="BM129" s="142" t="s">
        <v>865</v>
      </c>
    </row>
    <row r="130" spans="2:65" s="1" customFormat="1">
      <c r="B130" s="30"/>
      <c r="D130" s="144" t="s">
        <v>152</v>
      </c>
      <c r="F130" s="145" t="s">
        <v>866</v>
      </c>
      <c r="I130" s="146"/>
      <c r="L130" s="30"/>
      <c r="M130" s="147"/>
      <c r="T130" s="51"/>
      <c r="AT130" s="15" t="s">
        <v>152</v>
      </c>
      <c r="AU130" s="15" t="s">
        <v>78</v>
      </c>
    </row>
    <row r="131" spans="2:65" s="12" customFormat="1">
      <c r="B131" s="159"/>
      <c r="D131" s="160" t="s">
        <v>169</v>
      </c>
      <c r="E131" s="166" t="s">
        <v>19</v>
      </c>
      <c r="F131" s="161" t="s">
        <v>867</v>
      </c>
      <c r="H131" s="162">
        <v>167.5</v>
      </c>
      <c r="I131" s="163"/>
      <c r="L131" s="159"/>
      <c r="M131" s="164"/>
      <c r="T131" s="165"/>
      <c r="AT131" s="166" t="s">
        <v>169</v>
      </c>
      <c r="AU131" s="166" t="s">
        <v>78</v>
      </c>
      <c r="AV131" s="12" t="s">
        <v>78</v>
      </c>
      <c r="AW131" s="12" t="s">
        <v>31</v>
      </c>
      <c r="AX131" s="12" t="s">
        <v>76</v>
      </c>
      <c r="AY131" s="166" t="s">
        <v>144</v>
      </c>
    </row>
    <row r="132" spans="2:65" s="11" customFormat="1" ht="22.95" customHeight="1">
      <c r="B132" s="118"/>
      <c r="D132" s="119" t="s">
        <v>68</v>
      </c>
      <c r="E132" s="128" t="s">
        <v>171</v>
      </c>
      <c r="F132" s="128" t="s">
        <v>868</v>
      </c>
      <c r="I132" s="121"/>
      <c r="J132" s="129">
        <f>BK132</f>
        <v>0</v>
      </c>
      <c r="L132" s="118"/>
      <c r="M132" s="123"/>
      <c r="P132" s="124">
        <f>SUM(P133:P151)</f>
        <v>0</v>
      </c>
      <c r="R132" s="124">
        <f>SUM(R133:R151)</f>
        <v>299.37600000000003</v>
      </c>
      <c r="T132" s="125">
        <f>SUM(T133:T151)</f>
        <v>0</v>
      </c>
      <c r="AR132" s="119" t="s">
        <v>76</v>
      </c>
      <c r="AT132" s="126" t="s">
        <v>68</v>
      </c>
      <c r="AU132" s="126" t="s">
        <v>76</v>
      </c>
      <c r="AY132" s="119" t="s">
        <v>144</v>
      </c>
      <c r="BK132" s="127">
        <f>SUM(BK133:BK151)</f>
        <v>0</v>
      </c>
    </row>
    <row r="133" spans="2:65" s="1" customFormat="1" ht="16.5" customHeight="1">
      <c r="B133" s="30"/>
      <c r="C133" s="130" t="s">
        <v>225</v>
      </c>
      <c r="D133" s="130" t="s">
        <v>146</v>
      </c>
      <c r="E133" s="131" t="s">
        <v>869</v>
      </c>
      <c r="F133" s="132" t="s">
        <v>870</v>
      </c>
      <c r="G133" s="133" t="s">
        <v>149</v>
      </c>
      <c r="H133" s="134">
        <v>138.6</v>
      </c>
      <c r="I133" s="135"/>
      <c r="J133" s="136">
        <f>ROUND(I133*H133,2)</f>
        <v>0</v>
      </c>
      <c r="K133" s="137"/>
      <c r="L133" s="30"/>
      <c r="M133" s="138" t="s">
        <v>19</v>
      </c>
      <c r="N133" s="139" t="s">
        <v>40</v>
      </c>
      <c r="P133" s="140">
        <f>O133*H133</f>
        <v>0</v>
      </c>
      <c r="Q133" s="140">
        <v>2.16</v>
      </c>
      <c r="R133" s="140">
        <f>Q133*H133</f>
        <v>299.37600000000003</v>
      </c>
      <c r="S133" s="140">
        <v>0</v>
      </c>
      <c r="T133" s="141">
        <f>S133*H133</f>
        <v>0</v>
      </c>
      <c r="AR133" s="142" t="s">
        <v>150</v>
      </c>
      <c r="AT133" s="142" t="s">
        <v>146</v>
      </c>
      <c r="AU133" s="142" t="s">
        <v>78</v>
      </c>
      <c r="AY133" s="15" t="s">
        <v>144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76</v>
      </c>
      <c r="BK133" s="143">
        <f>ROUND(I133*H133,2)</f>
        <v>0</v>
      </c>
      <c r="BL133" s="15" t="s">
        <v>150</v>
      </c>
      <c r="BM133" s="142" t="s">
        <v>871</v>
      </c>
    </row>
    <row r="134" spans="2:65" s="12" customFormat="1">
      <c r="B134" s="159"/>
      <c r="D134" s="160" t="s">
        <v>169</v>
      </c>
      <c r="E134" s="166" t="s">
        <v>19</v>
      </c>
      <c r="F134" s="161" t="s">
        <v>872</v>
      </c>
      <c r="H134" s="162">
        <v>138.6</v>
      </c>
      <c r="I134" s="163"/>
      <c r="L134" s="159"/>
      <c r="M134" s="164"/>
      <c r="T134" s="165"/>
      <c r="AT134" s="166" t="s">
        <v>169</v>
      </c>
      <c r="AU134" s="166" t="s">
        <v>78</v>
      </c>
      <c r="AV134" s="12" t="s">
        <v>78</v>
      </c>
      <c r="AW134" s="12" t="s">
        <v>31</v>
      </c>
      <c r="AX134" s="12" t="s">
        <v>76</v>
      </c>
      <c r="AY134" s="166" t="s">
        <v>144</v>
      </c>
    </row>
    <row r="135" spans="2:65" s="1" customFormat="1" ht="24.15" customHeight="1">
      <c r="B135" s="30"/>
      <c r="C135" s="130" t="s">
        <v>230</v>
      </c>
      <c r="D135" s="130" t="s">
        <v>146</v>
      </c>
      <c r="E135" s="131" t="s">
        <v>873</v>
      </c>
      <c r="F135" s="132" t="s">
        <v>874</v>
      </c>
      <c r="G135" s="133" t="s">
        <v>161</v>
      </c>
      <c r="H135" s="134">
        <v>468</v>
      </c>
      <c r="I135" s="135"/>
      <c r="J135" s="136">
        <f>ROUND(I135*H135,2)</f>
        <v>0</v>
      </c>
      <c r="K135" s="137"/>
      <c r="L135" s="30"/>
      <c r="M135" s="138" t="s">
        <v>19</v>
      </c>
      <c r="N135" s="139" t="s">
        <v>40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150</v>
      </c>
      <c r="AT135" s="142" t="s">
        <v>146</v>
      </c>
      <c r="AU135" s="142" t="s">
        <v>78</v>
      </c>
      <c r="AY135" s="15" t="s">
        <v>144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5" t="s">
        <v>76</v>
      </c>
      <c r="BK135" s="143">
        <f>ROUND(I135*H135,2)</f>
        <v>0</v>
      </c>
      <c r="BL135" s="15" t="s">
        <v>150</v>
      </c>
      <c r="BM135" s="142" t="s">
        <v>875</v>
      </c>
    </row>
    <row r="136" spans="2:65" s="12" customFormat="1">
      <c r="B136" s="159"/>
      <c r="D136" s="160" t="s">
        <v>169</v>
      </c>
      <c r="E136" s="166" t="s">
        <v>19</v>
      </c>
      <c r="F136" s="161" t="s">
        <v>876</v>
      </c>
      <c r="H136" s="162">
        <v>468</v>
      </c>
      <c r="I136" s="163"/>
      <c r="L136" s="159"/>
      <c r="M136" s="164"/>
      <c r="T136" s="165"/>
      <c r="AT136" s="166" t="s">
        <v>169</v>
      </c>
      <c r="AU136" s="166" t="s">
        <v>78</v>
      </c>
      <c r="AV136" s="12" t="s">
        <v>78</v>
      </c>
      <c r="AW136" s="12" t="s">
        <v>31</v>
      </c>
      <c r="AX136" s="12" t="s">
        <v>76</v>
      </c>
      <c r="AY136" s="166" t="s">
        <v>144</v>
      </c>
    </row>
    <row r="137" spans="2:65" s="1" customFormat="1" ht="24.15" customHeight="1">
      <c r="B137" s="30"/>
      <c r="C137" s="130" t="s">
        <v>238</v>
      </c>
      <c r="D137" s="130" t="s">
        <v>146</v>
      </c>
      <c r="E137" s="131" t="s">
        <v>877</v>
      </c>
      <c r="F137" s="132" t="s">
        <v>878</v>
      </c>
      <c r="G137" s="133" t="s">
        <v>161</v>
      </c>
      <c r="H137" s="134">
        <v>468</v>
      </c>
      <c r="I137" s="135"/>
      <c r="J137" s="136">
        <f>ROUND(I137*H137,2)</f>
        <v>0</v>
      </c>
      <c r="K137" s="137"/>
      <c r="L137" s="30"/>
      <c r="M137" s="138" t="s">
        <v>19</v>
      </c>
      <c r="N137" s="139" t="s">
        <v>40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150</v>
      </c>
      <c r="AT137" s="142" t="s">
        <v>146</v>
      </c>
      <c r="AU137" s="142" t="s">
        <v>78</v>
      </c>
      <c r="AY137" s="15" t="s">
        <v>144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76</v>
      </c>
      <c r="BK137" s="143">
        <f>ROUND(I137*H137,2)</f>
        <v>0</v>
      </c>
      <c r="BL137" s="15" t="s">
        <v>150</v>
      </c>
      <c r="BM137" s="142" t="s">
        <v>879</v>
      </c>
    </row>
    <row r="138" spans="2:65" s="1" customFormat="1">
      <c r="B138" s="30"/>
      <c r="D138" s="144" t="s">
        <v>152</v>
      </c>
      <c r="F138" s="145" t="s">
        <v>880</v>
      </c>
      <c r="I138" s="146"/>
      <c r="L138" s="30"/>
      <c r="M138" s="147"/>
      <c r="T138" s="51"/>
      <c r="AT138" s="15" t="s">
        <v>152</v>
      </c>
      <c r="AU138" s="15" t="s">
        <v>78</v>
      </c>
    </row>
    <row r="139" spans="2:65" s="12" customFormat="1">
      <c r="B139" s="159"/>
      <c r="D139" s="160" t="s">
        <v>169</v>
      </c>
      <c r="E139" s="166" t="s">
        <v>19</v>
      </c>
      <c r="F139" s="161" t="s">
        <v>881</v>
      </c>
      <c r="H139" s="162">
        <v>468</v>
      </c>
      <c r="I139" s="163"/>
      <c r="L139" s="159"/>
      <c r="M139" s="164"/>
      <c r="T139" s="165"/>
      <c r="AT139" s="166" t="s">
        <v>169</v>
      </c>
      <c r="AU139" s="166" t="s">
        <v>78</v>
      </c>
      <c r="AV139" s="12" t="s">
        <v>78</v>
      </c>
      <c r="AW139" s="12" t="s">
        <v>31</v>
      </c>
      <c r="AX139" s="12" t="s">
        <v>76</v>
      </c>
      <c r="AY139" s="166" t="s">
        <v>144</v>
      </c>
    </row>
    <row r="140" spans="2:65" s="1" customFormat="1" ht="24.15" customHeight="1">
      <c r="B140" s="30"/>
      <c r="C140" s="130" t="s">
        <v>245</v>
      </c>
      <c r="D140" s="130" t="s">
        <v>146</v>
      </c>
      <c r="E140" s="131" t="s">
        <v>882</v>
      </c>
      <c r="F140" s="132" t="s">
        <v>883</v>
      </c>
      <c r="G140" s="133" t="s">
        <v>161</v>
      </c>
      <c r="H140" s="134">
        <v>468</v>
      </c>
      <c r="I140" s="135"/>
      <c r="J140" s="136">
        <f>ROUND(I140*H140,2)</f>
        <v>0</v>
      </c>
      <c r="K140" s="137"/>
      <c r="L140" s="30"/>
      <c r="M140" s="138" t="s">
        <v>19</v>
      </c>
      <c r="N140" s="139" t="s">
        <v>40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150</v>
      </c>
      <c r="AT140" s="142" t="s">
        <v>146</v>
      </c>
      <c r="AU140" s="142" t="s">
        <v>78</v>
      </c>
      <c r="AY140" s="15" t="s">
        <v>144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76</v>
      </c>
      <c r="BK140" s="143">
        <f>ROUND(I140*H140,2)</f>
        <v>0</v>
      </c>
      <c r="BL140" s="15" t="s">
        <v>150</v>
      </c>
      <c r="BM140" s="142" t="s">
        <v>884</v>
      </c>
    </row>
    <row r="141" spans="2:65" s="1" customFormat="1">
      <c r="B141" s="30"/>
      <c r="D141" s="144" t="s">
        <v>152</v>
      </c>
      <c r="F141" s="145" t="s">
        <v>885</v>
      </c>
      <c r="I141" s="146"/>
      <c r="L141" s="30"/>
      <c r="M141" s="147"/>
      <c r="T141" s="51"/>
      <c r="AT141" s="15" t="s">
        <v>152</v>
      </c>
      <c r="AU141" s="15" t="s">
        <v>78</v>
      </c>
    </row>
    <row r="142" spans="2:65" s="12" customFormat="1">
      <c r="B142" s="159"/>
      <c r="D142" s="160" t="s">
        <v>169</v>
      </c>
      <c r="E142" s="166" t="s">
        <v>19</v>
      </c>
      <c r="F142" s="161" t="s">
        <v>886</v>
      </c>
      <c r="H142" s="162">
        <v>468</v>
      </c>
      <c r="I142" s="163"/>
      <c r="L142" s="159"/>
      <c r="M142" s="164"/>
      <c r="T142" s="165"/>
      <c r="AT142" s="166" t="s">
        <v>169</v>
      </c>
      <c r="AU142" s="166" t="s">
        <v>78</v>
      </c>
      <c r="AV142" s="12" t="s">
        <v>78</v>
      </c>
      <c r="AW142" s="12" t="s">
        <v>31</v>
      </c>
      <c r="AX142" s="12" t="s">
        <v>76</v>
      </c>
      <c r="AY142" s="166" t="s">
        <v>144</v>
      </c>
    </row>
    <row r="143" spans="2:65" s="1" customFormat="1" ht="21.75" customHeight="1">
      <c r="B143" s="30"/>
      <c r="C143" s="130" t="s">
        <v>249</v>
      </c>
      <c r="D143" s="130" t="s">
        <v>146</v>
      </c>
      <c r="E143" s="131" t="s">
        <v>887</v>
      </c>
      <c r="F143" s="132" t="s">
        <v>888</v>
      </c>
      <c r="G143" s="133" t="s">
        <v>161</v>
      </c>
      <c r="H143" s="134">
        <v>468</v>
      </c>
      <c r="I143" s="135"/>
      <c r="J143" s="136">
        <f>ROUND(I143*H143,2)</f>
        <v>0</v>
      </c>
      <c r="K143" s="137"/>
      <c r="L143" s="30"/>
      <c r="M143" s="138" t="s">
        <v>19</v>
      </c>
      <c r="N143" s="139" t="s">
        <v>40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150</v>
      </c>
      <c r="AT143" s="142" t="s">
        <v>146</v>
      </c>
      <c r="AU143" s="142" t="s">
        <v>78</v>
      </c>
      <c r="AY143" s="15" t="s">
        <v>144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76</v>
      </c>
      <c r="BK143" s="143">
        <f>ROUND(I143*H143,2)</f>
        <v>0</v>
      </c>
      <c r="BL143" s="15" t="s">
        <v>150</v>
      </c>
      <c r="BM143" s="142" t="s">
        <v>889</v>
      </c>
    </row>
    <row r="144" spans="2:65" s="1" customFormat="1">
      <c r="B144" s="30"/>
      <c r="D144" s="144" t="s">
        <v>152</v>
      </c>
      <c r="F144" s="145" t="s">
        <v>890</v>
      </c>
      <c r="I144" s="146"/>
      <c r="L144" s="30"/>
      <c r="M144" s="147"/>
      <c r="T144" s="51"/>
      <c r="AT144" s="15" t="s">
        <v>152</v>
      </c>
      <c r="AU144" s="15" t="s">
        <v>78</v>
      </c>
    </row>
    <row r="145" spans="2:65" s="12" customFormat="1">
      <c r="B145" s="159"/>
      <c r="D145" s="160" t="s">
        <v>169</v>
      </c>
      <c r="E145" s="166" t="s">
        <v>19</v>
      </c>
      <c r="F145" s="161" t="s">
        <v>891</v>
      </c>
      <c r="H145" s="162">
        <v>468</v>
      </c>
      <c r="I145" s="163"/>
      <c r="L145" s="159"/>
      <c r="M145" s="164"/>
      <c r="T145" s="165"/>
      <c r="AT145" s="166" t="s">
        <v>169</v>
      </c>
      <c r="AU145" s="166" t="s">
        <v>78</v>
      </c>
      <c r="AV145" s="12" t="s">
        <v>78</v>
      </c>
      <c r="AW145" s="12" t="s">
        <v>31</v>
      </c>
      <c r="AX145" s="12" t="s">
        <v>76</v>
      </c>
      <c r="AY145" s="166" t="s">
        <v>144</v>
      </c>
    </row>
    <row r="146" spans="2:65" s="1" customFormat="1" ht="21.75" customHeight="1">
      <c r="B146" s="30"/>
      <c r="C146" s="130" t="s">
        <v>7</v>
      </c>
      <c r="D146" s="130" t="s">
        <v>146</v>
      </c>
      <c r="E146" s="131" t="s">
        <v>892</v>
      </c>
      <c r="F146" s="132" t="s">
        <v>893</v>
      </c>
      <c r="G146" s="133" t="s">
        <v>161</v>
      </c>
      <c r="H146" s="134">
        <v>468</v>
      </c>
      <c r="I146" s="135"/>
      <c r="J146" s="136">
        <f>ROUND(I146*H146,2)</f>
        <v>0</v>
      </c>
      <c r="K146" s="137"/>
      <c r="L146" s="30"/>
      <c r="M146" s="138" t="s">
        <v>19</v>
      </c>
      <c r="N146" s="139" t="s">
        <v>40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150</v>
      </c>
      <c r="AT146" s="142" t="s">
        <v>146</v>
      </c>
      <c r="AU146" s="142" t="s">
        <v>78</v>
      </c>
      <c r="AY146" s="15" t="s">
        <v>144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5" t="s">
        <v>76</v>
      </c>
      <c r="BK146" s="143">
        <f>ROUND(I146*H146,2)</f>
        <v>0</v>
      </c>
      <c r="BL146" s="15" t="s">
        <v>150</v>
      </c>
      <c r="BM146" s="142" t="s">
        <v>894</v>
      </c>
    </row>
    <row r="147" spans="2:65" s="1" customFormat="1">
      <c r="B147" s="30"/>
      <c r="D147" s="144" t="s">
        <v>152</v>
      </c>
      <c r="F147" s="145" t="s">
        <v>895</v>
      </c>
      <c r="I147" s="146"/>
      <c r="L147" s="30"/>
      <c r="M147" s="147"/>
      <c r="T147" s="51"/>
      <c r="AT147" s="15" t="s">
        <v>152</v>
      </c>
      <c r="AU147" s="15" t="s">
        <v>78</v>
      </c>
    </row>
    <row r="148" spans="2:65" s="12" customFormat="1">
      <c r="B148" s="159"/>
      <c r="D148" s="160" t="s">
        <v>169</v>
      </c>
      <c r="E148" s="166" t="s">
        <v>19</v>
      </c>
      <c r="F148" s="161" t="s">
        <v>896</v>
      </c>
      <c r="H148" s="162">
        <v>468</v>
      </c>
      <c r="I148" s="163"/>
      <c r="L148" s="159"/>
      <c r="M148" s="164"/>
      <c r="T148" s="165"/>
      <c r="AT148" s="166" t="s">
        <v>169</v>
      </c>
      <c r="AU148" s="166" t="s">
        <v>78</v>
      </c>
      <c r="AV148" s="12" t="s">
        <v>78</v>
      </c>
      <c r="AW148" s="12" t="s">
        <v>31</v>
      </c>
      <c r="AX148" s="12" t="s">
        <v>76</v>
      </c>
      <c r="AY148" s="166" t="s">
        <v>144</v>
      </c>
    </row>
    <row r="149" spans="2:65" s="1" customFormat="1" ht="16.5" customHeight="1">
      <c r="B149" s="30"/>
      <c r="C149" s="130" t="s">
        <v>256</v>
      </c>
      <c r="D149" s="130" t="s">
        <v>146</v>
      </c>
      <c r="E149" s="131" t="s">
        <v>582</v>
      </c>
      <c r="F149" s="132" t="s">
        <v>897</v>
      </c>
      <c r="G149" s="133" t="s">
        <v>161</v>
      </c>
      <c r="H149" s="134">
        <v>468</v>
      </c>
      <c r="I149" s="135"/>
      <c r="J149" s="136">
        <f>ROUND(I149*H149,2)</f>
        <v>0</v>
      </c>
      <c r="K149" s="137"/>
      <c r="L149" s="30"/>
      <c r="M149" s="138" t="s">
        <v>19</v>
      </c>
      <c r="N149" s="139" t="s">
        <v>40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150</v>
      </c>
      <c r="AT149" s="142" t="s">
        <v>146</v>
      </c>
      <c r="AU149" s="142" t="s">
        <v>78</v>
      </c>
      <c r="AY149" s="15" t="s">
        <v>144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76</v>
      </c>
      <c r="BK149" s="143">
        <f>ROUND(I149*H149,2)</f>
        <v>0</v>
      </c>
      <c r="BL149" s="15" t="s">
        <v>150</v>
      </c>
      <c r="BM149" s="142" t="s">
        <v>898</v>
      </c>
    </row>
    <row r="150" spans="2:65" s="1" customFormat="1" ht="16.5" customHeight="1">
      <c r="B150" s="30"/>
      <c r="C150" s="130" t="s">
        <v>259</v>
      </c>
      <c r="D150" s="130" t="s">
        <v>146</v>
      </c>
      <c r="E150" s="131" t="s">
        <v>899</v>
      </c>
      <c r="F150" s="132" t="s">
        <v>900</v>
      </c>
      <c r="G150" s="133" t="s">
        <v>161</v>
      </c>
      <c r="H150" s="134">
        <v>468</v>
      </c>
      <c r="I150" s="135"/>
      <c r="J150" s="136">
        <f>ROUND(I150*H150,2)</f>
        <v>0</v>
      </c>
      <c r="K150" s="137"/>
      <c r="L150" s="30"/>
      <c r="M150" s="138" t="s">
        <v>19</v>
      </c>
      <c r="N150" s="139" t="s">
        <v>40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150</v>
      </c>
      <c r="AT150" s="142" t="s">
        <v>146</v>
      </c>
      <c r="AU150" s="142" t="s">
        <v>78</v>
      </c>
      <c r="AY150" s="15" t="s">
        <v>144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5" t="s">
        <v>76</v>
      </c>
      <c r="BK150" s="143">
        <f>ROUND(I150*H150,2)</f>
        <v>0</v>
      </c>
      <c r="BL150" s="15" t="s">
        <v>150</v>
      </c>
      <c r="BM150" s="142" t="s">
        <v>901</v>
      </c>
    </row>
    <row r="151" spans="2:65" s="1" customFormat="1" ht="16.5" customHeight="1">
      <c r="B151" s="30"/>
      <c r="C151" s="130" t="s">
        <v>261</v>
      </c>
      <c r="D151" s="130" t="s">
        <v>146</v>
      </c>
      <c r="E151" s="131" t="s">
        <v>902</v>
      </c>
      <c r="F151" s="132" t="s">
        <v>903</v>
      </c>
      <c r="G151" s="133" t="s">
        <v>435</v>
      </c>
      <c r="H151" s="134">
        <v>1</v>
      </c>
      <c r="I151" s="135"/>
      <c r="J151" s="136">
        <f>ROUND(I151*H151,2)</f>
        <v>0</v>
      </c>
      <c r="K151" s="137"/>
      <c r="L151" s="30"/>
      <c r="M151" s="138" t="s">
        <v>19</v>
      </c>
      <c r="N151" s="139" t="s">
        <v>40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150</v>
      </c>
      <c r="AT151" s="142" t="s">
        <v>146</v>
      </c>
      <c r="AU151" s="142" t="s">
        <v>78</v>
      </c>
      <c r="AY151" s="15" t="s">
        <v>144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76</v>
      </c>
      <c r="BK151" s="143">
        <f>ROUND(I151*H151,2)</f>
        <v>0</v>
      </c>
      <c r="BL151" s="15" t="s">
        <v>150</v>
      </c>
      <c r="BM151" s="142" t="s">
        <v>904</v>
      </c>
    </row>
    <row r="152" spans="2:65" s="11" customFormat="1" ht="22.95" customHeight="1">
      <c r="B152" s="118"/>
      <c r="D152" s="119" t="s">
        <v>68</v>
      </c>
      <c r="E152" s="128" t="s">
        <v>191</v>
      </c>
      <c r="F152" s="128" t="s">
        <v>416</v>
      </c>
      <c r="I152" s="121"/>
      <c r="J152" s="129">
        <f>BK152</f>
        <v>0</v>
      </c>
      <c r="L152" s="118"/>
      <c r="M152" s="123"/>
      <c r="P152" s="124">
        <f>SUM(P153:P169)</f>
        <v>0</v>
      </c>
      <c r="R152" s="124">
        <f>SUM(R153:R169)</f>
        <v>0.38484000000000002</v>
      </c>
      <c r="T152" s="125">
        <f>SUM(T153:T169)</f>
        <v>0</v>
      </c>
      <c r="AR152" s="119" t="s">
        <v>76</v>
      </c>
      <c r="AT152" s="126" t="s">
        <v>68</v>
      </c>
      <c r="AU152" s="126" t="s">
        <v>76</v>
      </c>
      <c r="AY152" s="119" t="s">
        <v>144</v>
      </c>
      <c r="BK152" s="127">
        <f>SUM(BK153:BK169)</f>
        <v>0</v>
      </c>
    </row>
    <row r="153" spans="2:65" s="1" customFormat="1" ht="16.5" customHeight="1">
      <c r="B153" s="30"/>
      <c r="C153" s="130" t="s">
        <v>265</v>
      </c>
      <c r="D153" s="130" t="s">
        <v>146</v>
      </c>
      <c r="E153" s="131" t="s">
        <v>905</v>
      </c>
      <c r="F153" s="132" t="s">
        <v>906</v>
      </c>
      <c r="G153" s="133" t="s">
        <v>161</v>
      </c>
      <c r="H153" s="134">
        <v>1069</v>
      </c>
      <c r="I153" s="135"/>
      <c r="J153" s="136">
        <f>ROUND(I153*H153,2)</f>
        <v>0</v>
      </c>
      <c r="K153" s="137"/>
      <c r="L153" s="30"/>
      <c r="M153" s="138" t="s">
        <v>19</v>
      </c>
      <c r="N153" s="139" t="s">
        <v>40</v>
      </c>
      <c r="P153" s="140">
        <f>O153*H153</f>
        <v>0</v>
      </c>
      <c r="Q153" s="140">
        <v>3.6000000000000002E-4</v>
      </c>
      <c r="R153" s="140">
        <f>Q153*H153</f>
        <v>0.38484000000000002</v>
      </c>
      <c r="S153" s="140">
        <v>0</v>
      </c>
      <c r="T153" s="141">
        <f>S153*H153</f>
        <v>0</v>
      </c>
      <c r="AR153" s="142" t="s">
        <v>150</v>
      </c>
      <c r="AT153" s="142" t="s">
        <v>146</v>
      </c>
      <c r="AU153" s="142" t="s">
        <v>78</v>
      </c>
      <c r="AY153" s="15" t="s">
        <v>144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76</v>
      </c>
      <c r="BK153" s="143">
        <f>ROUND(I153*H153,2)</f>
        <v>0</v>
      </c>
      <c r="BL153" s="15" t="s">
        <v>150</v>
      </c>
      <c r="BM153" s="142" t="s">
        <v>907</v>
      </c>
    </row>
    <row r="154" spans="2:65" s="1" customFormat="1">
      <c r="B154" s="30"/>
      <c r="D154" s="144" t="s">
        <v>152</v>
      </c>
      <c r="F154" s="145" t="s">
        <v>908</v>
      </c>
      <c r="I154" s="146"/>
      <c r="L154" s="30"/>
      <c r="M154" s="147"/>
      <c r="T154" s="51"/>
      <c r="AT154" s="15" t="s">
        <v>152</v>
      </c>
      <c r="AU154" s="15" t="s">
        <v>78</v>
      </c>
    </row>
    <row r="155" spans="2:65" s="12" customFormat="1">
      <c r="B155" s="159"/>
      <c r="D155" s="160" t="s">
        <v>169</v>
      </c>
      <c r="E155" s="166" t="s">
        <v>19</v>
      </c>
      <c r="F155" s="161" t="s">
        <v>909</v>
      </c>
      <c r="H155" s="162">
        <v>468</v>
      </c>
      <c r="I155" s="163"/>
      <c r="L155" s="159"/>
      <c r="M155" s="164"/>
      <c r="T155" s="165"/>
      <c r="AT155" s="166" t="s">
        <v>169</v>
      </c>
      <c r="AU155" s="166" t="s">
        <v>78</v>
      </c>
      <c r="AV155" s="12" t="s">
        <v>78</v>
      </c>
      <c r="AW155" s="12" t="s">
        <v>31</v>
      </c>
      <c r="AX155" s="12" t="s">
        <v>69</v>
      </c>
      <c r="AY155" s="166" t="s">
        <v>144</v>
      </c>
    </row>
    <row r="156" spans="2:65" s="12" customFormat="1">
      <c r="B156" s="159"/>
      <c r="D156" s="160" t="s">
        <v>169</v>
      </c>
      <c r="E156" s="166" t="s">
        <v>19</v>
      </c>
      <c r="F156" s="161" t="s">
        <v>910</v>
      </c>
      <c r="H156" s="162">
        <v>201</v>
      </c>
      <c r="I156" s="163"/>
      <c r="L156" s="159"/>
      <c r="M156" s="164"/>
      <c r="T156" s="165"/>
      <c r="AT156" s="166" t="s">
        <v>169</v>
      </c>
      <c r="AU156" s="166" t="s">
        <v>78</v>
      </c>
      <c r="AV156" s="12" t="s">
        <v>78</v>
      </c>
      <c r="AW156" s="12" t="s">
        <v>31</v>
      </c>
      <c r="AX156" s="12" t="s">
        <v>69</v>
      </c>
      <c r="AY156" s="166" t="s">
        <v>144</v>
      </c>
    </row>
    <row r="157" spans="2:65" s="12" customFormat="1">
      <c r="B157" s="159"/>
      <c r="D157" s="160" t="s">
        <v>169</v>
      </c>
      <c r="E157" s="166" t="s">
        <v>19</v>
      </c>
      <c r="F157" s="161" t="s">
        <v>911</v>
      </c>
      <c r="H157" s="162">
        <v>200</v>
      </c>
      <c r="I157" s="163"/>
      <c r="L157" s="159"/>
      <c r="M157" s="164"/>
      <c r="T157" s="165"/>
      <c r="AT157" s="166" t="s">
        <v>169</v>
      </c>
      <c r="AU157" s="166" t="s">
        <v>78</v>
      </c>
      <c r="AV157" s="12" t="s">
        <v>78</v>
      </c>
      <c r="AW157" s="12" t="s">
        <v>31</v>
      </c>
      <c r="AX157" s="12" t="s">
        <v>69</v>
      </c>
      <c r="AY157" s="166" t="s">
        <v>144</v>
      </c>
    </row>
    <row r="158" spans="2:65" s="12" customFormat="1">
      <c r="B158" s="159"/>
      <c r="D158" s="160" t="s">
        <v>169</v>
      </c>
      <c r="E158" s="166" t="s">
        <v>19</v>
      </c>
      <c r="F158" s="161" t="s">
        <v>912</v>
      </c>
      <c r="H158" s="162">
        <v>200</v>
      </c>
      <c r="I158" s="163"/>
      <c r="L158" s="159"/>
      <c r="M158" s="164"/>
      <c r="T158" s="165"/>
      <c r="AT158" s="166" t="s">
        <v>169</v>
      </c>
      <c r="AU158" s="166" t="s">
        <v>78</v>
      </c>
      <c r="AV158" s="12" t="s">
        <v>78</v>
      </c>
      <c r="AW158" s="12" t="s">
        <v>31</v>
      </c>
      <c r="AX158" s="12" t="s">
        <v>69</v>
      </c>
      <c r="AY158" s="166" t="s">
        <v>144</v>
      </c>
    </row>
    <row r="159" spans="2:65" s="13" customFormat="1">
      <c r="B159" s="168"/>
      <c r="D159" s="160" t="s">
        <v>169</v>
      </c>
      <c r="E159" s="169" t="s">
        <v>19</v>
      </c>
      <c r="F159" s="170" t="s">
        <v>405</v>
      </c>
      <c r="H159" s="171">
        <v>1069</v>
      </c>
      <c r="I159" s="172"/>
      <c r="L159" s="168"/>
      <c r="M159" s="173"/>
      <c r="T159" s="174"/>
      <c r="AT159" s="169" t="s">
        <v>169</v>
      </c>
      <c r="AU159" s="169" t="s">
        <v>78</v>
      </c>
      <c r="AV159" s="13" t="s">
        <v>150</v>
      </c>
      <c r="AW159" s="13" t="s">
        <v>31</v>
      </c>
      <c r="AX159" s="13" t="s">
        <v>76</v>
      </c>
      <c r="AY159" s="169" t="s">
        <v>144</v>
      </c>
    </row>
    <row r="160" spans="2:65" s="1" customFormat="1" ht="16.5" customHeight="1">
      <c r="B160" s="30"/>
      <c r="C160" s="130" t="s">
        <v>270</v>
      </c>
      <c r="D160" s="130" t="s">
        <v>146</v>
      </c>
      <c r="E160" s="131" t="s">
        <v>913</v>
      </c>
      <c r="F160" s="132" t="s">
        <v>914</v>
      </c>
      <c r="G160" s="133" t="s">
        <v>241</v>
      </c>
      <c r="H160" s="134">
        <v>71</v>
      </c>
      <c r="I160" s="135"/>
      <c r="J160" s="136">
        <f>ROUND(I160*H160,2)</f>
        <v>0</v>
      </c>
      <c r="K160" s="137"/>
      <c r="L160" s="30"/>
      <c r="M160" s="138" t="s">
        <v>19</v>
      </c>
      <c r="N160" s="139" t="s">
        <v>40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150</v>
      </c>
      <c r="AT160" s="142" t="s">
        <v>146</v>
      </c>
      <c r="AU160" s="142" t="s">
        <v>78</v>
      </c>
      <c r="AY160" s="15" t="s">
        <v>144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5" t="s">
        <v>76</v>
      </c>
      <c r="BK160" s="143">
        <f>ROUND(I160*H160,2)</f>
        <v>0</v>
      </c>
      <c r="BL160" s="15" t="s">
        <v>150</v>
      </c>
      <c r="BM160" s="142" t="s">
        <v>915</v>
      </c>
    </row>
    <row r="161" spans="2:65" s="1" customFormat="1">
      <c r="B161" s="30"/>
      <c r="D161" s="144" t="s">
        <v>152</v>
      </c>
      <c r="F161" s="145" t="s">
        <v>916</v>
      </c>
      <c r="I161" s="146"/>
      <c r="L161" s="30"/>
      <c r="M161" s="147"/>
      <c r="T161" s="51"/>
      <c r="AT161" s="15" t="s">
        <v>152</v>
      </c>
      <c r="AU161" s="15" t="s">
        <v>78</v>
      </c>
    </row>
    <row r="162" spans="2:65" s="12" customFormat="1">
      <c r="B162" s="159"/>
      <c r="D162" s="160" t="s">
        <v>169</v>
      </c>
      <c r="E162" s="166" t="s">
        <v>19</v>
      </c>
      <c r="F162" s="161" t="s">
        <v>917</v>
      </c>
      <c r="H162" s="162">
        <v>71</v>
      </c>
      <c r="I162" s="163"/>
      <c r="L162" s="159"/>
      <c r="M162" s="164"/>
      <c r="T162" s="165"/>
      <c r="AT162" s="166" t="s">
        <v>169</v>
      </c>
      <c r="AU162" s="166" t="s">
        <v>78</v>
      </c>
      <c r="AV162" s="12" t="s">
        <v>78</v>
      </c>
      <c r="AW162" s="12" t="s">
        <v>31</v>
      </c>
      <c r="AX162" s="12" t="s">
        <v>76</v>
      </c>
      <c r="AY162" s="166" t="s">
        <v>144</v>
      </c>
    </row>
    <row r="163" spans="2:65" s="1" customFormat="1" ht="16.5" customHeight="1">
      <c r="B163" s="30"/>
      <c r="C163" s="130" t="s">
        <v>275</v>
      </c>
      <c r="D163" s="130" t="s">
        <v>146</v>
      </c>
      <c r="E163" s="131" t="s">
        <v>918</v>
      </c>
      <c r="F163" s="132" t="s">
        <v>919</v>
      </c>
      <c r="G163" s="133" t="s">
        <v>435</v>
      </c>
      <c r="H163" s="134">
        <v>1</v>
      </c>
      <c r="I163" s="135"/>
      <c r="J163" s="136">
        <f>ROUND(I163*H163,2)</f>
        <v>0</v>
      </c>
      <c r="K163" s="137"/>
      <c r="L163" s="30"/>
      <c r="M163" s="138" t="s">
        <v>19</v>
      </c>
      <c r="N163" s="139" t="s">
        <v>40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150</v>
      </c>
      <c r="AT163" s="142" t="s">
        <v>146</v>
      </c>
      <c r="AU163" s="142" t="s">
        <v>78</v>
      </c>
      <c r="AY163" s="15" t="s">
        <v>144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5" t="s">
        <v>76</v>
      </c>
      <c r="BK163" s="143">
        <f>ROUND(I163*H163,2)</f>
        <v>0</v>
      </c>
      <c r="BL163" s="15" t="s">
        <v>150</v>
      </c>
      <c r="BM163" s="142" t="s">
        <v>920</v>
      </c>
    </row>
    <row r="164" spans="2:65" s="1" customFormat="1" ht="19.2">
      <c r="B164" s="30"/>
      <c r="D164" s="160" t="s">
        <v>235</v>
      </c>
      <c r="F164" s="167" t="s">
        <v>921</v>
      </c>
      <c r="I164" s="146"/>
      <c r="L164" s="30"/>
      <c r="M164" s="147"/>
      <c r="T164" s="51"/>
      <c r="AT164" s="15" t="s">
        <v>235</v>
      </c>
      <c r="AU164" s="15" t="s">
        <v>78</v>
      </c>
    </row>
    <row r="165" spans="2:65" s="1" customFormat="1" ht="16.5" customHeight="1">
      <c r="B165" s="30"/>
      <c r="C165" s="130" t="s">
        <v>280</v>
      </c>
      <c r="D165" s="130" t="s">
        <v>146</v>
      </c>
      <c r="E165" s="131" t="s">
        <v>922</v>
      </c>
      <c r="F165" s="132" t="s">
        <v>923</v>
      </c>
      <c r="G165" s="133" t="s">
        <v>435</v>
      </c>
      <c r="H165" s="134">
        <v>1</v>
      </c>
      <c r="I165" s="135"/>
      <c r="J165" s="136">
        <f>ROUND(I165*H165,2)</f>
        <v>0</v>
      </c>
      <c r="K165" s="137"/>
      <c r="L165" s="30"/>
      <c r="M165" s="138" t="s">
        <v>19</v>
      </c>
      <c r="N165" s="139" t="s">
        <v>40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150</v>
      </c>
      <c r="AT165" s="142" t="s">
        <v>146</v>
      </c>
      <c r="AU165" s="142" t="s">
        <v>78</v>
      </c>
      <c r="AY165" s="15" t="s">
        <v>144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76</v>
      </c>
      <c r="BK165" s="143">
        <f>ROUND(I165*H165,2)</f>
        <v>0</v>
      </c>
      <c r="BL165" s="15" t="s">
        <v>150</v>
      </c>
      <c r="BM165" s="142" t="s">
        <v>924</v>
      </c>
    </row>
    <row r="166" spans="2:65" s="1" customFormat="1" ht="16.5" customHeight="1">
      <c r="B166" s="30"/>
      <c r="C166" s="130" t="s">
        <v>285</v>
      </c>
      <c r="D166" s="130" t="s">
        <v>146</v>
      </c>
      <c r="E166" s="131" t="s">
        <v>925</v>
      </c>
      <c r="F166" s="132" t="s">
        <v>926</v>
      </c>
      <c r="G166" s="133" t="s">
        <v>241</v>
      </c>
      <c r="H166" s="134">
        <v>75</v>
      </c>
      <c r="I166" s="135"/>
      <c r="J166" s="136">
        <f>ROUND(I166*H166,2)</f>
        <v>0</v>
      </c>
      <c r="K166" s="137"/>
      <c r="L166" s="30"/>
      <c r="M166" s="138" t="s">
        <v>19</v>
      </c>
      <c r="N166" s="139" t="s">
        <v>40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150</v>
      </c>
      <c r="AT166" s="142" t="s">
        <v>146</v>
      </c>
      <c r="AU166" s="142" t="s">
        <v>78</v>
      </c>
      <c r="AY166" s="15" t="s">
        <v>144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5" t="s">
        <v>76</v>
      </c>
      <c r="BK166" s="143">
        <f>ROUND(I166*H166,2)</f>
        <v>0</v>
      </c>
      <c r="BL166" s="15" t="s">
        <v>150</v>
      </c>
      <c r="BM166" s="142" t="s">
        <v>927</v>
      </c>
    </row>
    <row r="167" spans="2:65" s="1" customFormat="1" ht="172.8">
      <c r="B167" s="30"/>
      <c r="D167" s="160" t="s">
        <v>235</v>
      </c>
      <c r="F167" s="167" t="s">
        <v>928</v>
      </c>
      <c r="I167" s="146"/>
      <c r="L167" s="30"/>
      <c r="M167" s="147"/>
      <c r="T167" s="51"/>
      <c r="AT167" s="15" t="s">
        <v>235</v>
      </c>
      <c r="AU167" s="15" t="s">
        <v>78</v>
      </c>
    </row>
    <row r="168" spans="2:65" s="1" customFormat="1" ht="16.5" customHeight="1">
      <c r="B168" s="30"/>
      <c r="C168" s="130" t="s">
        <v>291</v>
      </c>
      <c r="D168" s="130" t="s">
        <v>146</v>
      </c>
      <c r="E168" s="131" t="s">
        <v>929</v>
      </c>
      <c r="F168" s="132" t="s">
        <v>930</v>
      </c>
      <c r="G168" s="133" t="s">
        <v>241</v>
      </c>
      <c r="H168" s="134">
        <v>200</v>
      </c>
      <c r="I168" s="135"/>
      <c r="J168" s="136">
        <f>ROUND(I168*H168,2)</f>
        <v>0</v>
      </c>
      <c r="K168" s="137"/>
      <c r="L168" s="30"/>
      <c r="M168" s="138" t="s">
        <v>19</v>
      </c>
      <c r="N168" s="139" t="s">
        <v>40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150</v>
      </c>
      <c r="AT168" s="142" t="s">
        <v>146</v>
      </c>
      <c r="AU168" s="142" t="s">
        <v>78</v>
      </c>
      <c r="AY168" s="15" t="s">
        <v>144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5" t="s">
        <v>76</v>
      </c>
      <c r="BK168" s="143">
        <f>ROUND(I168*H168,2)</f>
        <v>0</v>
      </c>
      <c r="BL168" s="15" t="s">
        <v>150</v>
      </c>
      <c r="BM168" s="142" t="s">
        <v>931</v>
      </c>
    </row>
    <row r="169" spans="2:65" s="1" customFormat="1" ht="115.2">
      <c r="B169" s="30"/>
      <c r="D169" s="160" t="s">
        <v>235</v>
      </c>
      <c r="F169" s="167" t="s">
        <v>932</v>
      </c>
      <c r="I169" s="146"/>
      <c r="L169" s="30"/>
      <c r="M169" s="147"/>
      <c r="T169" s="51"/>
      <c r="AT169" s="15" t="s">
        <v>235</v>
      </c>
      <c r="AU169" s="15" t="s">
        <v>78</v>
      </c>
    </row>
    <row r="170" spans="2:65" s="11" customFormat="1" ht="22.95" customHeight="1">
      <c r="B170" s="118"/>
      <c r="D170" s="119" t="s">
        <v>68</v>
      </c>
      <c r="E170" s="128" t="s">
        <v>933</v>
      </c>
      <c r="F170" s="128" t="s">
        <v>934</v>
      </c>
      <c r="I170" s="121"/>
      <c r="J170" s="129">
        <f>BK170</f>
        <v>0</v>
      </c>
      <c r="L170" s="118"/>
      <c r="M170" s="123"/>
      <c r="P170" s="124">
        <f>SUM(P171:P181)</f>
        <v>0</v>
      </c>
      <c r="R170" s="124">
        <f>SUM(R171:R181)</f>
        <v>0</v>
      </c>
      <c r="T170" s="125">
        <f>SUM(T171:T181)</f>
        <v>0</v>
      </c>
      <c r="AR170" s="119" t="s">
        <v>76</v>
      </c>
      <c r="AT170" s="126" t="s">
        <v>68</v>
      </c>
      <c r="AU170" s="126" t="s">
        <v>76</v>
      </c>
      <c r="AY170" s="119" t="s">
        <v>144</v>
      </c>
      <c r="BK170" s="127">
        <f>SUM(BK171:BK181)</f>
        <v>0</v>
      </c>
    </row>
    <row r="171" spans="2:65" s="1" customFormat="1" ht="24.15" customHeight="1">
      <c r="B171" s="30"/>
      <c r="C171" s="130" t="s">
        <v>296</v>
      </c>
      <c r="D171" s="130" t="s">
        <v>146</v>
      </c>
      <c r="E171" s="131" t="s">
        <v>935</v>
      </c>
      <c r="F171" s="132" t="s">
        <v>936</v>
      </c>
      <c r="G171" s="133" t="s">
        <v>288</v>
      </c>
      <c r="H171" s="134">
        <v>42.987000000000002</v>
      </c>
      <c r="I171" s="135"/>
      <c r="J171" s="136">
        <f>ROUND(I171*H171,2)</f>
        <v>0</v>
      </c>
      <c r="K171" s="137"/>
      <c r="L171" s="30"/>
      <c r="M171" s="138" t="s">
        <v>19</v>
      </c>
      <c r="N171" s="139" t="s">
        <v>40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150</v>
      </c>
      <c r="AT171" s="142" t="s">
        <v>146</v>
      </c>
      <c r="AU171" s="142" t="s">
        <v>78</v>
      </c>
      <c r="AY171" s="15" t="s">
        <v>144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5" t="s">
        <v>76</v>
      </c>
      <c r="BK171" s="143">
        <f>ROUND(I171*H171,2)</f>
        <v>0</v>
      </c>
      <c r="BL171" s="15" t="s">
        <v>150</v>
      </c>
      <c r="BM171" s="142" t="s">
        <v>937</v>
      </c>
    </row>
    <row r="172" spans="2:65" s="1" customFormat="1">
      <c r="B172" s="30"/>
      <c r="D172" s="144" t="s">
        <v>152</v>
      </c>
      <c r="F172" s="145" t="s">
        <v>938</v>
      </c>
      <c r="I172" s="146"/>
      <c r="L172" s="30"/>
      <c r="M172" s="147"/>
      <c r="T172" s="51"/>
      <c r="AT172" s="15" t="s">
        <v>152</v>
      </c>
      <c r="AU172" s="15" t="s">
        <v>78</v>
      </c>
    </row>
    <row r="173" spans="2:65" s="1" customFormat="1" ht="24.15" customHeight="1">
      <c r="B173" s="30"/>
      <c r="C173" s="130" t="s">
        <v>196</v>
      </c>
      <c r="D173" s="130" t="s">
        <v>146</v>
      </c>
      <c r="E173" s="131" t="s">
        <v>939</v>
      </c>
      <c r="F173" s="132" t="s">
        <v>940</v>
      </c>
      <c r="G173" s="133" t="s">
        <v>288</v>
      </c>
      <c r="H173" s="134">
        <v>429.87</v>
      </c>
      <c r="I173" s="135"/>
      <c r="J173" s="136">
        <f>ROUND(I173*H173,2)</f>
        <v>0</v>
      </c>
      <c r="K173" s="137"/>
      <c r="L173" s="30"/>
      <c r="M173" s="138" t="s">
        <v>19</v>
      </c>
      <c r="N173" s="139" t="s">
        <v>40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150</v>
      </c>
      <c r="AT173" s="142" t="s">
        <v>146</v>
      </c>
      <c r="AU173" s="142" t="s">
        <v>78</v>
      </c>
      <c r="AY173" s="15" t="s">
        <v>144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5" t="s">
        <v>76</v>
      </c>
      <c r="BK173" s="143">
        <f>ROUND(I173*H173,2)</f>
        <v>0</v>
      </c>
      <c r="BL173" s="15" t="s">
        <v>150</v>
      </c>
      <c r="BM173" s="142" t="s">
        <v>941</v>
      </c>
    </row>
    <row r="174" spans="2:65" s="1" customFormat="1">
      <c r="B174" s="30"/>
      <c r="D174" s="144" t="s">
        <v>152</v>
      </c>
      <c r="F174" s="145" t="s">
        <v>942</v>
      </c>
      <c r="I174" s="146"/>
      <c r="L174" s="30"/>
      <c r="M174" s="147"/>
      <c r="T174" s="51"/>
      <c r="AT174" s="15" t="s">
        <v>152</v>
      </c>
      <c r="AU174" s="15" t="s">
        <v>78</v>
      </c>
    </row>
    <row r="175" spans="2:65" s="12" customFormat="1">
      <c r="B175" s="159"/>
      <c r="D175" s="160" t="s">
        <v>169</v>
      </c>
      <c r="F175" s="161" t="s">
        <v>943</v>
      </c>
      <c r="H175" s="162">
        <v>429.87</v>
      </c>
      <c r="I175" s="163"/>
      <c r="L175" s="159"/>
      <c r="M175" s="164"/>
      <c r="T175" s="165"/>
      <c r="AT175" s="166" t="s">
        <v>169</v>
      </c>
      <c r="AU175" s="166" t="s">
        <v>78</v>
      </c>
      <c r="AV175" s="12" t="s">
        <v>78</v>
      </c>
      <c r="AW175" s="12" t="s">
        <v>4</v>
      </c>
      <c r="AX175" s="12" t="s">
        <v>76</v>
      </c>
      <c r="AY175" s="166" t="s">
        <v>144</v>
      </c>
    </row>
    <row r="176" spans="2:65" s="1" customFormat="1" ht="16.5" customHeight="1">
      <c r="B176" s="30"/>
      <c r="C176" s="130" t="s">
        <v>307</v>
      </c>
      <c r="D176" s="130" t="s">
        <v>146</v>
      </c>
      <c r="E176" s="131" t="s">
        <v>944</v>
      </c>
      <c r="F176" s="132" t="s">
        <v>945</v>
      </c>
      <c r="G176" s="133" t="s">
        <v>288</v>
      </c>
      <c r="H176" s="134">
        <v>42.987000000000002</v>
      </c>
      <c r="I176" s="135"/>
      <c r="J176" s="136">
        <f>ROUND(I176*H176,2)</f>
        <v>0</v>
      </c>
      <c r="K176" s="137"/>
      <c r="L176" s="30"/>
      <c r="M176" s="138" t="s">
        <v>19</v>
      </c>
      <c r="N176" s="139" t="s">
        <v>40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150</v>
      </c>
      <c r="AT176" s="142" t="s">
        <v>146</v>
      </c>
      <c r="AU176" s="142" t="s">
        <v>78</v>
      </c>
      <c r="AY176" s="15" t="s">
        <v>144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5" t="s">
        <v>76</v>
      </c>
      <c r="BK176" s="143">
        <f>ROUND(I176*H176,2)</f>
        <v>0</v>
      </c>
      <c r="BL176" s="15" t="s">
        <v>150</v>
      </c>
      <c r="BM176" s="142" t="s">
        <v>946</v>
      </c>
    </row>
    <row r="177" spans="2:65" s="1" customFormat="1">
      <c r="B177" s="30"/>
      <c r="D177" s="144" t="s">
        <v>152</v>
      </c>
      <c r="F177" s="145" t="s">
        <v>947</v>
      </c>
      <c r="I177" s="146"/>
      <c r="L177" s="30"/>
      <c r="M177" s="147"/>
      <c r="T177" s="51"/>
      <c r="AT177" s="15" t="s">
        <v>152</v>
      </c>
      <c r="AU177" s="15" t="s">
        <v>78</v>
      </c>
    </row>
    <row r="178" spans="2:65" s="1" customFormat="1" ht="24.15" customHeight="1">
      <c r="B178" s="30"/>
      <c r="C178" s="130" t="s">
        <v>312</v>
      </c>
      <c r="D178" s="130" t="s">
        <v>146</v>
      </c>
      <c r="E178" s="131" t="s">
        <v>948</v>
      </c>
      <c r="F178" s="132" t="s">
        <v>949</v>
      </c>
      <c r="G178" s="133" t="s">
        <v>288</v>
      </c>
      <c r="H178" s="134">
        <v>21.734999999999999</v>
      </c>
      <c r="I178" s="135"/>
      <c r="J178" s="136">
        <f>ROUND(I178*H178,2)</f>
        <v>0</v>
      </c>
      <c r="K178" s="137"/>
      <c r="L178" s="30"/>
      <c r="M178" s="138" t="s">
        <v>19</v>
      </c>
      <c r="N178" s="139" t="s">
        <v>40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150</v>
      </c>
      <c r="AT178" s="142" t="s">
        <v>146</v>
      </c>
      <c r="AU178" s="142" t="s">
        <v>78</v>
      </c>
      <c r="AY178" s="15" t="s">
        <v>144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5" t="s">
        <v>76</v>
      </c>
      <c r="BK178" s="143">
        <f>ROUND(I178*H178,2)</f>
        <v>0</v>
      </c>
      <c r="BL178" s="15" t="s">
        <v>150</v>
      </c>
      <c r="BM178" s="142" t="s">
        <v>950</v>
      </c>
    </row>
    <row r="179" spans="2:65" s="1" customFormat="1">
      <c r="B179" s="30"/>
      <c r="D179" s="144" t="s">
        <v>152</v>
      </c>
      <c r="F179" s="145" t="s">
        <v>951</v>
      </c>
      <c r="I179" s="146"/>
      <c r="L179" s="30"/>
      <c r="M179" s="147"/>
      <c r="T179" s="51"/>
      <c r="AT179" s="15" t="s">
        <v>152</v>
      </c>
      <c r="AU179" s="15" t="s">
        <v>78</v>
      </c>
    </row>
    <row r="180" spans="2:65" s="1" customFormat="1" ht="24.15" customHeight="1">
      <c r="B180" s="30"/>
      <c r="C180" s="130" t="s">
        <v>317</v>
      </c>
      <c r="D180" s="130" t="s">
        <v>146</v>
      </c>
      <c r="E180" s="131" t="s">
        <v>952</v>
      </c>
      <c r="F180" s="132" t="s">
        <v>953</v>
      </c>
      <c r="G180" s="133" t="s">
        <v>288</v>
      </c>
      <c r="H180" s="134">
        <v>21.251999999999999</v>
      </c>
      <c r="I180" s="135"/>
      <c r="J180" s="136">
        <f>ROUND(I180*H180,2)</f>
        <v>0</v>
      </c>
      <c r="K180" s="137"/>
      <c r="L180" s="30"/>
      <c r="M180" s="138" t="s">
        <v>19</v>
      </c>
      <c r="N180" s="139" t="s">
        <v>40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150</v>
      </c>
      <c r="AT180" s="142" t="s">
        <v>146</v>
      </c>
      <c r="AU180" s="142" t="s">
        <v>78</v>
      </c>
      <c r="AY180" s="15" t="s">
        <v>144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5" t="s">
        <v>76</v>
      </c>
      <c r="BK180" s="143">
        <f>ROUND(I180*H180,2)</f>
        <v>0</v>
      </c>
      <c r="BL180" s="15" t="s">
        <v>150</v>
      </c>
      <c r="BM180" s="142" t="s">
        <v>954</v>
      </c>
    </row>
    <row r="181" spans="2:65" s="1" customFormat="1">
      <c r="B181" s="30"/>
      <c r="D181" s="144" t="s">
        <v>152</v>
      </c>
      <c r="F181" s="145" t="s">
        <v>955</v>
      </c>
      <c r="I181" s="146"/>
      <c r="L181" s="30"/>
      <c r="M181" s="147"/>
      <c r="T181" s="51"/>
      <c r="AT181" s="15" t="s">
        <v>152</v>
      </c>
      <c r="AU181" s="15" t="s">
        <v>78</v>
      </c>
    </row>
    <row r="182" spans="2:65" s="11" customFormat="1" ht="22.95" customHeight="1">
      <c r="B182" s="118"/>
      <c r="D182" s="119" t="s">
        <v>68</v>
      </c>
      <c r="E182" s="128" t="s">
        <v>438</v>
      </c>
      <c r="F182" s="128" t="s">
        <v>439</v>
      </c>
      <c r="I182" s="121"/>
      <c r="J182" s="129">
        <f>BK182</f>
        <v>0</v>
      </c>
      <c r="L182" s="118"/>
      <c r="M182" s="123"/>
      <c r="P182" s="124">
        <f>SUM(P183:P184)</f>
        <v>0</v>
      </c>
      <c r="R182" s="124">
        <f>SUM(R183:R184)</f>
        <v>0</v>
      </c>
      <c r="T182" s="125">
        <f>SUM(T183:T184)</f>
        <v>0</v>
      </c>
      <c r="AR182" s="119" t="s">
        <v>76</v>
      </c>
      <c r="AT182" s="126" t="s">
        <v>68</v>
      </c>
      <c r="AU182" s="126" t="s">
        <v>76</v>
      </c>
      <c r="AY182" s="119" t="s">
        <v>144</v>
      </c>
      <c r="BK182" s="127">
        <f>SUM(BK183:BK184)</f>
        <v>0</v>
      </c>
    </row>
    <row r="183" spans="2:65" s="1" customFormat="1" ht="16.5" customHeight="1">
      <c r="B183" s="30"/>
      <c r="C183" s="130" t="s">
        <v>323</v>
      </c>
      <c r="D183" s="130" t="s">
        <v>146</v>
      </c>
      <c r="E183" s="131" t="s">
        <v>956</v>
      </c>
      <c r="F183" s="132" t="s">
        <v>957</v>
      </c>
      <c r="G183" s="133" t="s">
        <v>288</v>
      </c>
      <c r="H183" s="134">
        <v>380.53500000000003</v>
      </c>
      <c r="I183" s="135"/>
      <c r="J183" s="136">
        <f>ROUND(I183*H183,2)</f>
        <v>0</v>
      </c>
      <c r="K183" s="137"/>
      <c r="L183" s="30"/>
      <c r="M183" s="138" t="s">
        <v>19</v>
      </c>
      <c r="N183" s="139" t="s">
        <v>40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150</v>
      </c>
      <c r="AT183" s="142" t="s">
        <v>146</v>
      </c>
      <c r="AU183" s="142" t="s">
        <v>78</v>
      </c>
      <c r="AY183" s="15" t="s">
        <v>144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5" t="s">
        <v>76</v>
      </c>
      <c r="BK183" s="143">
        <f>ROUND(I183*H183,2)</f>
        <v>0</v>
      </c>
      <c r="BL183" s="15" t="s">
        <v>150</v>
      </c>
      <c r="BM183" s="142" t="s">
        <v>958</v>
      </c>
    </row>
    <row r="184" spans="2:65" s="1" customFormat="1">
      <c r="B184" s="30"/>
      <c r="D184" s="144" t="s">
        <v>152</v>
      </c>
      <c r="F184" s="145" t="s">
        <v>959</v>
      </c>
      <c r="I184" s="146"/>
      <c r="L184" s="30"/>
      <c r="M184" s="175"/>
      <c r="N184" s="176"/>
      <c r="O184" s="176"/>
      <c r="P184" s="176"/>
      <c r="Q184" s="176"/>
      <c r="R184" s="176"/>
      <c r="S184" s="176"/>
      <c r="T184" s="177"/>
      <c r="AT184" s="15" t="s">
        <v>152</v>
      </c>
      <c r="AU184" s="15" t="s">
        <v>78</v>
      </c>
    </row>
    <row r="185" spans="2:65" s="1" customFormat="1" ht="6.9" customHeight="1">
      <c r="B185" s="39"/>
      <c r="C185" s="40"/>
      <c r="D185" s="40"/>
      <c r="E185" s="40"/>
      <c r="F185" s="40"/>
      <c r="G185" s="40"/>
      <c r="H185" s="40"/>
      <c r="I185" s="40"/>
      <c r="J185" s="40"/>
      <c r="K185" s="40"/>
      <c r="L185" s="30"/>
    </row>
  </sheetData>
  <sheetProtection algorithmName="SHA-512" hashValue="UalTkn3MsiEzbWEK+ofqgMOjj9nkttlGviYOJNWXeKh9rMYjtYpxSRFXHcjZlQdtAMsb3V9T7bqqhnjCCiqfZg==" saltValue="Mj10p4dZ/Fgxr9Z1DUxcoDhbOa9MzoRIZZLLQoi9z4RvcVVjTXvDrI7mhjcxcn+W/HPDkBeZraxzMG0LzL8YFg==" spinCount="100000" sheet="1" objects="1" scenarios="1" formatColumns="0" formatRows="0" autoFilter="0"/>
  <autoFilter ref="C91:K184" xr:uid="{00000000-0009-0000-0000-000004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400-000000000000}"/>
    <hyperlink ref="F98" r:id="rId2" xr:uid="{00000000-0004-0000-0400-000001000000}"/>
    <hyperlink ref="F100" r:id="rId3" xr:uid="{00000000-0004-0000-0400-000002000000}"/>
    <hyperlink ref="F102" r:id="rId4" xr:uid="{00000000-0004-0000-0400-000003000000}"/>
    <hyperlink ref="F109" r:id="rId5" xr:uid="{00000000-0004-0000-0400-000004000000}"/>
    <hyperlink ref="F115" r:id="rId6" xr:uid="{00000000-0004-0000-0400-000005000000}"/>
    <hyperlink ref="F118" r:id="rId7" xr:uid="{00000000-0004-0000-0400-000006000000}"/>
    <hyperlink ref="F121" r:id="rId8" xr:uid="{00000000-0004-0000-0400-000007000000}"/>
    <hyperlink ref="F126" r:id="rId9" xr:uid="{00000000-0004-0000-0400-000008000000}"/>
    <hyperlink ref="F130" r:id="rId10" xr:uid="{00000000-0004-0000-0400-000009000000}"/>
    <hyperlink ref="F138" r:id="rId11" xr:uid="{00000000-0004-0000-0400-00000A000000}"/>
    <hyperlink ref="F141" r:id="rId12" xr:uid="{00000000-0004-0000-0400-00000B000000}"/>
    <hyperlink ref="F144" r:id="rId13" xr:uid="{00000000-0004-0000-0400-00000C000000}"/>
    <hyperlink ref="F147" r:id="rId14" xr:uid="{00000000-0004-0000-0400-00000D000000}"/>
    <hyperlink ref="F154" r:id="rId15" xr:uid="{00000000-0004-0000-0400-00000E000000}"/>
    <hyperlink ref="F161" r:id="rId16" xr:uid="{00000000-0004-0000-0400-00000F000000}"/>
    <hyperlink ref="F172" r:id="rId17" xr:uid="{00000000-0004-0000-0400-000010000000}"/>
    <hyperlink ref="F174" r:id="rId18" xr:uid="{00000000-0004-0000-0400-000011000000}"/>
    <hyperlink ref="F177" r:id="rId19" xr:uid="{00000000-0004-0000-0400-000012000000}"/>
    <hyperlink ref="F179" r:id="rId20" xr:uid="{00000000-0004-0000-0400-000013000000}"/>
    <hyperlink ref="F181" r:id="rId21" xr:uid="{00000000-0004-0000-0400-000014000000}"/>
    <hyperlink ref="F184" r:id="rId22" xr:uid="{00000000-0004-0000-0400-000015000000}"/>
  </hyperlinks>
  <pageMargins left="0.39374999999999999" right="0.39374999999999999" top="0.39374999999999999" bottom="0.39374999999999999" header="0" footer="0"/>
  <pageSetup paperSize="9" scale="94" fitToHeight="100" orientation="landscape" blackAndWhite="1" r:id="rId23"/>
  <headerFooter>
    <oddFooter>&amp;CStrana &amp;P z &amp;N</oddFooter>
  </headerFooter>
  <drawing r:id="rId2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6"/>
  <sheetViews>
    <sheetView showGridLines="0" topLeftCell="A61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5" t="s">
        <v>94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107</v>
      </c>
      <c r="L4" s="18"/>
      <c r="M4" s="88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53" t="str">
        <f>'Rekapitulace stavby'!K6</f>
        <v>Úprava parku ve Vělopolí DPS</v>
      </c>
      <c r="F7" s="254"/>
      <c r="G7" s="254"/>
      <c r="H7" s="254"/>
      <c r="L7" s="18"/>
    </row>
    <row r="8" spans="2:46" ht="12" hidden="1" customHeight="1">
      <c r="B8" s="18"/>
      <c r="D8" s="25" t="s">
        <v>108</v>
      </c>
      <c r="L8" s="18"/>
    </row>
    <row r="9" spans="2:46" s="1" customFormat="1" ht="16.5" hidden="1" customHeight="1">
      <c r="B9" s="30"/>
      <c r="E9" s="253" t="s">
        <v>109</v>
      </c>
      <c r="F9" s="252"/>
      <c r="G9" s="252"/>
      <c r="H9" s="252"/>
      <c r="L9" s="30"/>
    </row>
    <row r="10" spans="2:46" s="1" customFormat="1" ht="12" hidden="1" customHeight="1">
      <c r="B10" s="30"/>
      <c r="D10" s="25" t="s">
        <v>110</v>
      </c>
      <c r="L10" s="30"/>
    </row>
    <row r="11" spans="2:46" s="1" customFormat="1" ht="16.5" hidden="1" customHeight="1">
      <c r="B11" s="30"/>
      <c r="E11" s="235" t="s">
        <v>960</v>
      </c>
      <c r="F11" s="252"/>
      <c r="G11" s="252"/>
      <c r="H11" s="252"/>
      <c r="L11" s="30"/>
    </row>
    <row r="12" spans="2:46" s="1" customFormat="1" hidden="1">
      <c r="B12" s="30"/>
      <c r="L12" s="30"/>
    </row>
    <row r="13" spans="2:46" s="1" customFormat="1" ht="12" hidden="1" customHeight="1">
      <c r="B13" s="30"/>
      <c r="D13" s="25" t="s">
        <v>18</v>
      </c>
      <c r="F13" s="23" t="s">
        <v>19</v>
      </c>
      <c r="I13" s="25" t="s">
        <v>20</v>
      </c>
      <c r="J13" s="23" t="s">
        <v>19</v>
      </c>
      <c r="L13" s="30"/>
    </row>
    <row r="14" spans="2:46" s="1" customFormat="1" ht="12" hidden="1" customHeight="1">
      <c r="B14" s="30"/>
      <c r="D14" s="25" t="s">
        <v>21</v>
      </c>
      <c r="F14" s="23" t="s">
        <v>22</v>
      </c>
      <c r="I14" s="25" t="s">
        <v>23</v>
      </c>
      <c r="J14" s="47" t="str">
        <f>'Rekapitulace stavby'!AN8</f>
        <v>14. 5. 2025</v>
      </c>
      <c r="L14" s="30"/>
    </row>
    <row r="15" spans="2:46" s="1" customFormat="1" ht="10.95" hidden="1" customHeight="1">
      <c r="B15" s="30"/>
      <c r="L15" s="30"/>
    </row>
    <row r="16" spans="2:46" s="1" customFormat="1" ht="12" hidden="1" customHeight="1">
      <c r="B16" s="30"/>
      <c r="D16" s="25" t="s">
        <v>25</v>
      </c>
      <c r="I16" s="25" t="s">
        <v>26</v>
      </c>
      <c r="J16" s="23" t="str">
        <f>IF('Rekapitulace stavby'!AN10="","",'Rekapitulace stavby'!AN10)</f>
        <v/>
      </c>
      <c r="L16" s="30"/>
    </row>
    <row r="17" spans="2:12" s="1" customFormat="1" ht="18" hidden="1" customHeight="1">
      <c r="B17" s="30"/>
      <c r="E17" s="23" t="str">
        <f>IF('Rekapitulace stavby'!E11="","",'Rekapitulace stavby'!E11)</f>
        <v xml:space="preserve"> </v>
      </c>
      <c r="I17" s="25" t="s">
        <v>27</v>
      </c>
      <c r="J17" s="23" t="str">
        <f>IF('Rekapitulace stavby'!AN11="","",'Rekapitulace stavby'!AN11)</f>
        <v/>
      </c>
      <c r="L17" s="30"/>
    </row>
    <row r="18" spans="2:12" s="1" customFormat="1" ht="6.9" hidden="1" customHeight="1">
      <c r="B18" s="30"/>
      <c r="L18" s="30"/>
    </row>
    <row r="19" spans="2:12" s="1" customFormat="1" ht="12" hidden="1" customHeight="1">
      <c r="B19" s="30"/>
      <c r="D19" s="25" t="s">
        <v>28</v>
      </c>
      <c r="I19" s="25" t="s">
        <v>26</v>
      </c>
      <c r="J19" s="26" t="str">
        <f>'Rekapitulace stavby'!AN13</f>
        <v>Vyplň údaj</v>
      </c>
      <c r="L19" s="30"/>
    </row>
    <row r="20" spans="2:12" s="1" customFormat="1" ht="18" hidden="1" customHeight="1">
      <c r="B20" s="30"/>
      <c r="E20" s="255" t="str">
        <f>'Rekapitulace stavby'!E14</f>
        <v>Vyplň údaj</v>
      </c>
      <c r="F20" s="241"/>
      <c r="G20" s="241"/>
      <c r="H20" s="241"/>
      <c r="I20" s="25" t="s">
        <v>27</v>
      </c>
      <c r="J20" s="26" t="str">
        <f>'Rekapitulace stavby'!AN14</f>
        <v>Vyplň údaj</v>
      </c>
      <c r="L20" s="30"/>
    </row>
    <row r="21" spans="2:12" s="1" customFormat="1" ht="6.9" hidden="1" customHeight="1">
      <c r="B21" s="30"/>
      <c r="L21" s="30"/>
    </row>
    <row r="22" spans="2:12" s="1" customFormat="1" ht="12" hidden="1" customHeight="1">
      <c r="B22" s="30"/>
      <c r="D22" s="25" t="s">
        <v>30</v>
      </c>
      <c r="I22" s="25" t="s">
        <v>26</v>
      </c>
      <c r="J22" s="23" t="str">
        <f>IF('Rekapitulace stavby'!AN16="","",'Rekapitulace stavby'!AN16)</f>
        <v/>
      </c>
      <c r="L22" s="30"/>
    </row>
    <row r="23" spans="2:12" s="1" customFormat="1" ht="18" hidden="1" customHeight="1">
      <c r="B23" s="30"/>
      <c r="E23" s="23" t="str">
        <f>IF('Rekapitulace stavby'!E17="","",'Rekapitulace stavby'!E17)</f>
        <v xml:space="preserve"> </v>
      </c>
      <c r="I23" s="25" t="s">
        <v>27</v>
      </c>
      <c r="J23" s="23" t="str">
        <f>IF('Rekapitulace stavby'!AN17="","",'Rekapitulace stavby'!AN17)</f>
        <v/>
      </c>
      <c r="L23" s="30"/>
    </row>
    <row r="24" spans="2:12" s="1" customFormat="1" ht="6.9" hidden="1" customHeight="1">
      <c r="B24" s="30"/>
      <c r="L24" s="30"/>
    </row>
    <row r="25" spans="2:12" s="1" customFormat="1" ht="12" hidden="1" customHeight="1">
      <c r="B25" s="30"/>
      <c r="D25" s="25" t="s">
        <v>32</v>
      </c>
      <c r="I25" s="25" t="s">
        <v>26</v>
      </c>
      <c r="J25" s="23" t="str">
        <f>IF('Rekapitulace stavby'!AN19="","",'Rekapitulace stavby'!AN19)</f>
        <v/>
      </c>
      <c r="L25" s="30"/>
    </row>
    <row r="26" spans="2:12" s="1" customFormat="1" ht="18" hidden="1" customHeight="1">
      <c r="B26" s="30"/>
      <c r="E26" s="23" t="str">
        <f>IF('Rekapitulace stavby'!E20="","",'Rekapitulace stavby'!E20)</f>
        <v xml:space="preserve"> </v>
      </c>
      <c r="I26" s="25" t="s">
        <v>27</v>
      </c>
      <c r="J26" s="23" t="str">
        <f>IF('Rekapitulace stavby'!AN20="","",'Rekapitulace stavby'!AN20)</f>
        <v/>
      </c>
      <c r="L26" s="30"/>
    </row>
    <row r="27" spans="2:12" s="1" customFormat="1" ht="6.9" hidden="1" customHeight="1">
      <c r="B27" s="30"/>
      <c r="L27" s="30"/>
    </row>
    <row r="28" spans="2:12" s="1" customFormat="1" ht="12" hidden="1" customHeight="1">
      <c r="B28" s="30"/>
      <c r="D28" s="25" t="s">
        <v>33</v>
      </c>
      <c r="L28" s="30"/>
    </row>
    <row r="29" spans="2:12" s="7" customFormat="1" ht="16.5" hidden="1" customHeight="1">
      <c r="B29" s="89"/>
      <c r="E29" s="245" t="s">
        <v>19</v>
      </c>
      <c r="F29" s="245"/>
      <c r="G29" s="245"/>
      <c r="H29" s="245"/>
      <c r="L29" s="89"/>
    </row>
    <row r="30" spans="2:12" s="1" customFormat="1" ht="6.9" hidden="1" customHeight="1">
      <c r="B30" s="30"/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25.35" hidden="1" customHeight="1">
      <c r="B32" s="30"/>
      <c r="D32" s="90" t="s">
        <v>35</v>
      </c>
      <c r="J32" s="61">
        <f>ROUND(J87, 2)</f>
        <v>0</v>
      </c>
      <c r="L32" s="30"/>
    </row>
    <row r="33" spans="2:12" s="1" customFormat="1" ht="6.9" hidden="1" customHeight="1">
      <c r="B33" s="30"/>
      <c r="D33" s="48"/>
      <c r="E33" s="48"/>
      <c r="F33" s="48"/>
      <c r="G33" s="48"/>
      <c r="H33" s="48"/>
      <c r="I33" s="48"/>
      <c r="J33" s="48"/>
      <c r="K33" s="48"/>
      <c r="L33" s="30"/>
    </row>
    <row r="34" spans="2:12" s="1" customFormat="1" ht="14.4" hidden="1" customHeight="1">
      <c r="B34" s="30"/>
      <c r="F34" s="33" t="s">
        <v>37</v>
      </c>
      <c r="I34" s="33" t="s">
        <v>36</v>
      </c>
      <c r="J34" s="33" t="s">
        <v>38</v>
      </c>
      <c r="L34" s="30"/>
    </row>
    <row r="35" spans="2:12" s="1" customFormat="1" ht="14.4" hidden="1" customHeight="1">
      <c r="B35" s="30"/>
      <c r="D35" s="50" t="s">
        <v>39</v>
      </c>
      <c r="E35" s="25" t="s">
        <v>40</v>
      </c>
      <c r="F35" s="81">
        <f>ROUND((SUM(BE87:BE115)),  2)</f>
        <v>0</v>
      </c>
      <c r="I35" s="91">
        <v>0.21</v>
      </c>
      <c r="J35" s="81">
        <f>ROUND(((SUM(BE87:BE115))*I35),  2)</f>
        <v>0</v>
      </c>
      <c r="L35" s="30"/>
    </row>
    <row r="36" spans="2:12" s="1" customFormat="1" ht="14.4" hidden="1" customHeight="1">
      <c r="B36" s="30"/>
      <c r="E36" s="25" t="s">
        <v>41</v>
      </c>
      <c r="F36" s="81">
        <f>ROUND((SUM(BF87:BF115)),  2)</f>
        <v>0</v>
      </c>
      <c r="I36" s="91">
        <v>0.15</v>
      </c>
      <c r="J36" s="81">
        <f>ROUND(((SUM(BF87:BF115))*I36),  2)</f>
        <v>0</v>
      </c>
      <c r="L36" s="30"/>
    </row>
    <row r="37" spans="2:12" s="1" customFormat="1" ht="14.4" hidden="1" customHeight="1">
      <c r="B37" s="30"/>
      <c r="E37" s="25" t="s">
        <v>42</v>
      </c>
      <c r="F37" s="81">
        <f>ROUND((SUM(BG87:BG115)),  2)</f>
        <v>0</v>
      </c>
      <c r="I37" s="91">
        <v>0.21</v>
      </c>
      <c r="J37" s="81">
        <f>0</f>
        <v>0</v>
      </c>
      <c r="L37" s="30"/>
    </row>
    <row r="38" spans="2:12" s="1" customFormat="1" ht="14.4" hidden="1" customHeight="1">
      <c r="B38" s="30"/>
      <c r="E38" s="25" t="s">
        <v>43</v>
      </c>
      <c r="F38" s="81">
        <f>ROUND((SUM(BH87:BH115)),  2)</f>
        <v>0</v>
      </c>
      <c r="I38" s="91">
        <v>0.15</v>
      </c>
      <c r="J38" s="81">
        <f>0</f>
        <v>0</v>
      </c>
      <c r="L38" s="30"/>
    </row>
    <row r="39" spans="2:12" s="1" customFormat="1" ht="14.4" hidden="1" customHeight="1">
      <c r="B39" s="30"/>
      <c r="E39" s="25" t="s">
        <v>44</v>
      </c>
      <c r="F39" s="81">
        <f>ROUND((SUM(BI87:BI115)),  2)</f>
        <v>0</v>
      </c>
      <c r="I39" s="91">
        <v>0</v>
      </c>
      <c r="J39" s="81">
        <f>0</f>
        <v>0</v>
      </c>
      <c r="L39" s="30"/>
    </row>
    <row r="40" spans="2:12" s="1" customFormat="1" ht="6.9" hidden="1" customHeight="1">
      <c r="B40" s="30"/>
      <c r="L40" s="30"/>
    </row>
    <row r="41" spans="2:12" s="1" customFormat="1" ht="25.35" hidden="1" customHeight="1">
      <c r="B41" s="30"/>
      <c r="C41" s="92"/>
      <c r="D41" s="93" t="s">
        <v>45</v>
      </c>
      <c r="E41" s="52"/>
      <c r="F41" s="52"/>
      <c r="G41" s="94" t="s">
        <v>46</v>
      </c>
      <c r="H41" s="95" t="s">
        <v>47</v>
      </c>
      <c r="I41" s="52"/>
      <c r="J41" s="96">
        <f>SUM(J32:J39)</f>
        <v>0</v>
      </c>
      <c r="K41" s="97"/>
      <c r="L41" s="30"/>
    </row>
    <row r="42" spans="2:12" s="1" customFormat="1" ht="14.4" hidden="1" customHeight="1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30"/>
    </row>
    <row r="43" spans="2:12" hidden="1"/>
    <row r="44" spans="2:12" hidden="1"/>
    <row r="45" spans="2:12" hidden="1"/>
    <row r="46" spans="2:12" s="1" customFormat="1" ht="6.9" customHeight="1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30"/>
    </row>
    <row r="47" spans="2:12" s="1" customFormat="1" ht="24.9" customHeight="1">
      <c r="B47" s="30"/>
      <c r="C47" s="19" t="s">
        <v>112</v>
      </c>
      <c r="L47" s="30"/>
    </row>
    <row r="48" spans="2:12" s="1" customFormat="1" ht="6.9" customHeight="1">
      <c r="B48" s="30"/>
      <c r="L48" s="30"/>
    </row>
    <row r="49" spans="2:47" s="1" customFormat="1" ht="12" customHeight="1">
      <c r="B49" s="30"/>
      <c r="C49" s="25" t="s">
        <v>16</v>
      </c>
      <c r="L49" s="30"/>
    </row>
    <row r="50" spans="2:47" s="1" customFormat="1" ht="16.5" customHeight="1">
      <c r="B50" s="30"/>
      <c r="E50" s="253" t="str">
        <f>E7</f>
        <v>Úprava parku ve Vělopolí DPS</v>
      </c>
      <c r="F50" s="254"/>
      <c r="G50" s="254"/>
      <c r="H50" s="254"/>
      <c r="L50" s="30"/>
    </row>
    <row r="51" spans="2:47" ht="12" customHeight="1">
      <c r="B51" s="18"/>
      <c r="C51" s="25" t="s">
        <v>108</v>
      </c>
      <c r="L51" s="18"/>
    </row>
    <row r="52" spans="2:47" s="1" customFormat="1" ht="16.5" customHeight="1">
      <c r="B52" s="30"/>
      <c r="E52" s="253" t="s">
        <v>109</v>
      </c>
      <c r="F52" s="252"/>
      <c r="G52" s="252"/>
      <c r="H52" s="252"/>
      <c r="L52" s="30"/>
    </row>
    <row r="53" spans="2:47" s="1" customFormat="1" ht="12" customHeight="1">
      <c r="B53" s="30"/>
      <c r="C53" s="25" t="s">
        <v>110</v>
      </c>
      <c r="L53" s="30"/>
    </row>
    <row r="54" spans="2:47" s="1" customFormat="1" ht="16.5" customHeight="1">
      <c r="B54" s="30"/>
      <c r="E54" s="235" t="str">
        <f>E11</f>
        <v>F - Mobiliář</v>
      </c>
      <c r="F54" s="252"/>
      <c r="G54" s="252"/>
      <c r="H54" s="252"/>
      <c r="L54" s="30"/>
    </row>
    <row r="55" spans="2:47" s="1" customFormat="1" ht="6.9" customHeight="1">
      <c r="B55" s="30"/>
      <c r="L55" s="30"/>
    </row>
    <row r="56" spans="2:47" s="1" customFormat="1" ht="12" customHeight="1">
      <c r="B56" s="30"/>
      <c r="C56" s="25" t="s">
        <v>21</v>
      </c>
      <c r="F56" s="23" t="str">
        <f>F14</f>
        <v xml:space="preserve"> </v>
      </c>
      <c r="I56" s="25" t="s">
        <v>23</v>
      </c>
      <c r="J56" s="47" t="str">
        <f>IF(J14="","",J14)</f>
        <v>14. 5. 2025</v>
      </c>
      <c r="L56" s="30"/>
    </row>
    <row r="57" spans="2:47" s="1" customFormat="1" ht="6.9" customHeight="1">
      <c r="B57" s="30"/>
      <c r="L57" s="30"/>
    </row>
    <row r="58" spans="2:47" s="1" customFormat="1" ht="15.15" customHeight="1">
      <c r="B58" s="30"/>
      <c r="C58" s="25" t="s">
        <v>25</v>
      </c>
      <c r="F58" s="23" t="str">
        <f>E17</f>
        <v xml:space="preserve"> </v>
      </c>
      <c r="I58" s="25" t="s">
        <v>30</v>
      </c>
      <c r="J58" s="28" t="str">
        <f>E23</f>
        <v xml:space="preserve"> </v>
      </c>
      <c r="L58" s="30"/>
    </row>
    <row r="59" spans="2:47" s="1" customFormat="1" ht="15.15" customHeight="1">
      <c r="B59" s="30"/>
      <c r="C59" s="25" t="s">
        <v>28</v>
      </c>
      <c r="F59" s="23" t="str">
        <f>IF(E20="","",E20)</f>
        <v>Vyplň údaj</v>
      </c>
      <c r="I59" s="25" t="s">
        <v>32</v>
      </c>
      <c r="J59" s="28" t="str">
        <f>E26</f>
        <v xml:space="preserve"> </v>
      </c>
      <c r="L59" s="30"/>
    </row>
    <row r="60" spans="2:47" s="1" customFormat="1" ht="10.35" customHeight="1">
      <c r="B60" s="30"/>
      <c r="L60" s="30"/>
    </row>
    <row r="61" spans="2:47" s="1" customFormat="1" ht="29.25" customHeight="1">
      <c r="B61" s="30"/>
      <c r="C61" s="98" t="s">
        <v>113</v>
      </c>
      <c r="D61" s="92"/>
      <c r="E61" s="92"/>
      <c r="F61" s="92"/>
      <c r="G61" s="92"/>
      <c r="H61" s="92"/>
      <c r="I61" s="92"/>
      <c r="J61" s="99" t="s">
        <v>114</v>
      </c>
      <c r="K61" s="92"/>
      <c r="L61" s="30"/>
    </row>
    <row r="62" spans="2:47" s="1" customFormat="1" ht="10.35" customHeight="1">
      <c r="B62" s="30"/>
      <c r="L62" s="30"/>
    </row>
    <row r="63" spans="2:47" s="1" customFormat="1" ht="22.95" customHeight="1">
      <c r="B63" s="30"/>
      <c r="C63" s="100" t="s">
        <v>67</v>
      </c>
      <c r="J63" s="61">
        <f>J87</f>
        <v>0</v>
      </c>
      <c r="L63" s="30"/>
      <c r="AU63" s="15" t="s">
        <v>115</v>
      </c>
    </row>
    <row r="64" spans="2:47" s="8" customFormat="1" ht="24.9" customHeight="1">
      <c r="B64" s="101"/>
      <c r="D64" s="102" t="s">
        <v>116</v>
      </c>
      <c r="E64" s="103"/>
      <c r="F64" s="103"/>
      <c r="G64" s="103"/>
      <c r="H64" s="103"/>
      <c r="I64" s="103"/>
      <c r="J64" s="104">
        <f>J88</f>
        <v>0</v>
      </c>
      <c r="L64" s="101"/>
    </row>
    <row r="65" spans="2:12" s="9" customFormat="1" ht="19.95" customHeight="1">
      <c r="B65" s="105"/>
      <c r="D65" s="106" t="s">
        <v>961</v>
      </c>
      <c r="E65" s="107"/>
      <c r="F65" s="107"/>
      <c r="G65" s="107"/>
      <c r="H65" s="107"/>
      <c r="I65" s="107"/>
      <c r="J65" s="108">
        <f>J89</f>
        <v>0</v>
      </c>
      <c r="L65" s="105"/>
    </row>
    <row r="66" spans="2:12" s="1" customFormat="1" ht="21.75" customHeight="1">
      <c r="B66" s="30"/>
      <c r="L66" s="30"/>
    </row>
    <row r="67" spans="2:12" s="1" customFormat="1" ht="6.9" customHeight="1"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30"/>
    </row>
    <row r="71" spans="2:12" s="1" customFormat="1" ht="6.9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0"/>
    </row>
    <row r="72" spans="2:12" s="1" customFormat="1" ht="24.9" customHeight="1">
      <c r="B72" s="30"/>
      <c r="C72" s="19" t="s">
        <v>129</v>
      </c>
      <c r="L72" s="30"/>
    </row>
    <row r="73" spans="2:12" s="1" customFormat="1" ht="6.9" customHeight="1">
      <c r="B73" s="30"/>
      <c r="L73" s="30"/>
    </row>
    <row r="74" spans="2:12" s="1" customFormat="1" ht="12" customHeight="1">
      <c r="B74" s="30"/>
      <c r="C74" s="25" t="s">
        <v>16</v>
      </c>
      <c r="L74" s="30"/>
    </row>
    <row r="75" spans="2:12" s="1" customFormat="1" ht="16.5" customHeight="1">
      <c r="B75" s="30"/>
      <c r="E75" s="253" t="str">
        <f>E7</f>
        <v>Úprava parku ve Vělopolí DPS</v>
      </c>
      <c r="F75" s="254"/>
      <c r="G75" s="254"/>
      <c r="H75" s="254"/>
      <c r="L75" s="30"/>
    </row>
    <row r="76" spans="2:12" ht="12" customHeight="1">
      <c r="B76" s="18"/>
      <c r="C76" s="25" t="s">
        <v>108</v>
      </c>
      <c r="L76" s="18"/>
    </row>
    <row r="77" spans="2:12" s="1" customFormat="1" ht="16.5" customHeight="1">
      <c r="B77" s="30"/>
      <c r="E77" s="253" t="s">
        <v>109</v>
      </c>
      <c r="F77" s="252"/>
      <c r="G77" s="252"/>
      <c r="H77" s="252"/>
      <c r="L77" s="30"/>
    </row>
    <row r="78" spans="2:12" s="1" customFormat="1" ht="12" customHeight="1">
      <c r="B78" s="30"/>
      <c r="C78" s="25" t="s">
        <v>110</v>
      </c>
      <c r="L78" s="30"/>
    </row>
    <row r="79" spans="2:12" s="1" customFormat="1" ht="16.5" customHeight="1">
      <c r="B79" s="30"/>
      <c r="E79" s="235" t="str">
        <f>E11</f>
        <v>F - Mobiliář</v>
      </c>
      <c r="F79" s="252"/>
      <c r="G79" s="252"/>
      <c r="H79" s="252"/>
      <c r="L79" s="30"/>
    </row>
    <row r="80" spans="2:12" s="1" customFormat="1" ht="6.9" customHeight="1">
      <c r="B80" s="30"/>
      <c r="L80" s="30"/>
    </row>
    <row r="81" spans="2:65" s="1" customFormat="1" ht="12" customHeight="1">
      <c r="B81" s="30"/>
      <c r="C81" s="25" t="s">
        <v>21</v>
      </c>
      <c r="F81" s="23" t="str">
        <f>F14</f>
        <v xml:space="preserve"> </v>
      </c>
      <c r="I81" s="25" t="s">
        <v>23</v>
      </c>
      <c r="J81" s="47" t="str">
        <f>IF(J14="","",J14)</f>
        <v>14. 5. 2025</v>
      </c>
      <c r="L81" s="30"/>
    </row>
    <row r="82" spans="2:65" s="1" customFormat="1" ht="6.9" customHeight="1">
      <c r="B82" s="30"/>
      <c r="L82" s="30"/>
    </row>
    <row r="83" spans="2:65" s="1" customFormat="1" ht="15.15" customHeight="1">
      <c r="B83" s="30"/>
      <c r="C83" s="25" t="s">
        <v>25</v>
      </c>
      <c r="F83" s="23" t="str">
        <f>E17</f>
        <v xml:space="preserve"> </v>
      </c>
      <c r="I83" s="25" t="s">
        <v>30</v>
      </c>
      <c r="J83" s="28" t="str">
        <f>E23</f>
        <v xml:space="preserve"> </v>
      </c>
      <c r="L83" s="30"/>
    </row>
    <row r="84" spans="2:65" s="1" customFormat="1" ht="15.15" customHeight="1">
      <c r="B84" s="30"/>
      <c r="C84" s="25" t="s">
        <v>28</v>
      </c>
      <c r="F84" s="23" t="str">
        <f>IF(E20="","",E20)</f>
        <v>Vyplň údaj</v>
      </c>
      <c r="I84" s="25" t="s">
        <v>32</v>
      </c>
      <c r="J84" s="28" t="str">
        <f>E26</f>
        <v xml:space="preserve"> </v>
      </c>
      <c r="L84" s="30"/>
    </row>
    <row r="85" spans="2:65" s="1" customFormat="1" ht="10.35" customHeight="1">
      <c r="B85" s="30"/>
      <c r="L85" s="30"/>
    </row>
    <row r="86" spans="2:65" s="10" customFormat="1" ht="29.25" customHeight="1">
      <c r="B86" s="109"/>
      <c r="C86" s="110" t="s">
        <v>130</v>
      </c>
      <c r="D86" s="111" t="s">
        <v>54</v>
      </c>
      <c r="E86" s="111" t="s">
        <v>50</v>
      </c>
      <c r="F86" s="111" t="s">
        <v>51</v>
      </c>
      <c r="G86" s="111" t="s">
        <v>131</v>
      </c>
      <c r="H86" s="111" t="s">
        <v>132</v>
      </c>
      <c r="I86" s="111" t="s">
        <v>133</v>
      </c>
      <c r="J86" s="112" t="s">
        <v>114</v>
      </c>
      <c r="K86" s="113" t="s">
        <v>134</v>
      </c>
      <c r="L86" s="109"/>
      <c r="M86" s="54" t="s">
        <v>19</v>
      </c>
      <c r="N86" s="55" t="s">
        <v>39</v>
      </c>
      <c r="O86" s="55" t="s">
        <v>135</v>
      </c>
      <c r="P86" s="55" t="s">
        <v>136</v>
      </c>
      <c r="Q86" s="55" t="s">
        <v>137</v>
      </c>
      <c r="R86" s="55" t="s">
        <v>138</v>
      </c>
      <c r="S86" s="55" t="s">
        <v>139</v>
      </c>
      <c r="T86" s="56" t="s">
        <v>140</v>
      </c>
    </row>
    <row r="87" spans="2:65" s="1" customFormat="1" ht="22.95" customHeight="1">
      <c r="B87" s="30"/>
      <c r="C87" s="59" t="s">
        <v>141</v>
      </c>
      <c r="J87" s="114">
        <f>BK87</f>
        <v>0</v>
      </c>
      <c r="L87" s="30"/>
      <c r="M87" s="57"/>
      <c r="N87" s="48"/>
      <c r="O87" s="48"/>
      <c r="P87" s="115">
        <f>P88</f>
        <v>0</v>
      </c>
      <c r="Q87" s="48"/>
      <c r="R87" s="115">
        <f>R88</f>
        <v>0</v>
      </c>
      <c r="S87" s="48"/>
      <c r="T87" s="116">
        <f>T88</f>
        <v>0</v>
      </c>
      <c r="AT87" s="15" t="s">
        <v>68</v>
      </c>
      <c r="AU87" s="15" t="s">
        <v>115</v>
      </c>
      <c r="BK87" s="117">
        <f>BK88</f>
        <v>0</v>
      </c>
    </row>
    <row r="88" spans="2:65" s="11" customFormat="1" ht="25.95" customHeight="1">
      <c r="B88" s="118"/>
      <c r="D88" s="119" t="s">
        <v>68</v>
      </c>
      <c r="E88" s="120" t="s">
        <v>142</v>
      </c>
      <c r="F88" s="120" t="s">
        <v>143</v>
      </c>
      <c r="I88" s="121"/>
      <c r="J88" s="122">
        <f>BK88</f>
        <v>0</v>
      </c>
      <c r="L88" s="118"/>
      <c r="M88" s="123"/>
      <c r="P88" s="124">
        <f>P89</f>
        <v>0</v>
      </c>
      <c r="R88" s="124">
        <f>R89</f>
        <v>0</v>
      </c>
      <c r="T88" s="125">
        <f>T89</f>
        <v>0</v>
      </c>
      <c r="AR88" s="119" t="s">
        <v>76</v>
      </c>
      <c r="AT88" s="126" t="s">
        <v>68</v>
      </c>
      <c r="AU88" s="126" t="s">
        <v>69</v>
      </c>
      <c r="AY88" s="119" t="s">
        <v>144</v>
      </c>
      <c r="BK88" s="127">
        <f>BK89</f>
        <v>0</v>
      </c>
    </row>
    <row r="89" spans="2:65" s="11" customFormat="1" ht="22.95" customHeight="1">
      <c r="B89" s="118"/>
      <c r="D89" s="119" t="s">
        <v>68</v>
      </c>
      <c r="E89" s="128" t="s">
        <v>962</v>
      </c>
      <c r="F89" s="128" t="s">
        <v>93</v>
      </c>
      <c r="I89" s="121"/>
      <c r="J89" s="129">
        <f>BK89</f>
        <v>0</v>
      </c>
      <c r="L89" s="118"/>
      <c r="M89" s="123"/>
      <c r="P89" s="124">
        <f>SUM(P90:P115)</f>
        <v>0</v>
      </c>
      <c r="R89" s="124">
        <f>SUM(R90:R115)</f>
        <v>0</v>
      </c>
      <c r="T89" s="125">
        <f>SUM(T90:T115)</f>
        <v>0</v>
      </c>
      <c r="AR89" s="119" t="s">
        <v>76</v>
      </c>
      <c r="AT89" s="126" t="s">
        <v>68</v>
      </c>
      <c r="AU89" s="126" t="s">
        <v>76</v>
      </c>
      <c r="AY89" s="119" t="s">
        <v>144</v>
      </c>
      <c r="BK89" s="127">
        <f>SUM(BK90:BK115)</f>
        <v>0</v>
      </c>
    </row>
    <row r="90" spans="2:65" s="1" customFormat="1" ht="16.5" customHeight="1">
      <c r="B90" s="30"/>
      <c r="C90" s="130" t="s">
        <v>76</v>
      </c>
      <c r="D90" s="130" t="s">
        <v>146</v>
      </c>
      <c r="E90" s="131" t="s">
        <v>433</v>
      </c>
      <c r="F90" s="132" t="s">
        <v>963</v>
      </c>
      <c r="G90" s="133" t="s">
        <v>156</v>
      </c>
      <c r="H90" s="134">
        <v>5</v>
      </c>
      <c r="I90" s="135"/>
      <c r="J90" s="136">
        <f>ROUND(I90*H90,2)</f>
        <v>0</v>
      </c>
      <c r="K90" s="137"/>
      <c r="L90" s="30"/>
      <c r="M90" s="138" t="s">
        <v>19</v>
      </c>
      <c r="N90" s="139" t="s">
        <v>40</v>
      </c>
      <c r="P90" s="140">
        <f>O90*H90</f>
        <v>0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AR90" s="142" t="s">
        <v>150</v>
      </c>
      <c r="AT90" s="142" t="s">
        <v>146</v>
      </c>
      <c r="AU90" s="142" t="s">
        <v>78</v>
      </c>
      <c r="AY90" s="15" t="s">
        <v>144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5" t="s">
        <v>76</v>
      </c>
      <c r="BK90" s="143">
        <f>ROUND(I90*H90,2)</f>
        <v>0</v>
      </c>
      <c r="BL90" s="15" t="s">
        <v>150</v>
      </c>
      <c r="BM90" s="142" t="s">
        <v>964</v>
      </c>
    </row>
    <row r="91" spans="2:65" s="1" customFormat="1" ht="16.5" customHeight="1">
      <c r="B91" s="30"/>
      <c r="C91" s="130" t="s">
        <v>78</v>
      </c>
      <c r="D91" s="130" t="s">
        <v>146</v>
      </c>
      <c r="E91" s="131" t="s">
        <v>965</v>
      </c>
      <c r="F91" s="132" t="s">
        <v>966</v>
      </c>
      <c r="G91" s="133" t="s">
        <v>156</v>
      </c>
      <c r="H91" s="134">
        <v>8</v>
      </c>
      <c r="I91" s="135"/>
      <c r="J91" s="136">
        <f>ROUND(I91*H91,2)</f>
        <v>0</v>
      </c>
      <c r="K91" s="137"/>
      <c r="L91" s="30"/>
      <c r="M91" s="138" t="s">
        <v>19</v>
      </c>
      <c r="N91" s="139" t="s">
        <v>40</v>
      </c>
      <c r="P91" s="140">
        <f>O91*H91</f>
        <v>0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AR91" s="142" t="s">
        <v>150</v>
      </c>
      <c r="AT91" s="142" t="s">
        <v>146</v>
      </c>
      <c r="AU91" s="142" t="s">
        <v>78</v>
      </c>
      <c r="AY91" s="15" t="s">
        <v>144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5" t="s">
        <v>76</v>
      </c>
      <c r="BK91" s="143">
        <f>ROUND(I91*H91,2)</f>
        <v>0</v>
      </c>
      <c r="BL91" s="15" t="s">
        <v>150</v>
      </c>
      <c r="BM91" s="142" t="s">
        <v>967</v>
      </c>
    </row>
    <row r="92" spans="2:65" s="1" customFormat="1" ht="19.2">
      <c r="B92" s="30"/>
      <c r="D92" s="160" t="s">
        <v>235</v>
      </c>
      <c r="F92" s="167" t="s">
        <v>968</v>
      </c>
      <c r="I92" s="146"/>
      <c r="L92" s="30"/>
      <c r="M92" s="147"/>
      <c r="T92" s="51"/>
      <c r="AT92" s="15" t="s">
        <v>235</v>
      </c>
      <c r="AU92" s="15" t="s">
        <v>78</v>
      </c>
    </row>
    <row r="93" spans="2:65" s="1" customFormat="1" ht="16.5" customHeight="1">
      <c r="B93" s="30"/>
      <c r="C93" s="130" t="s">
        <v>158</v>
      </c>
      <c r="D93" s="130" t="s">
        <v>146</v>
      </c>
      <c r="E93" s="131" t="s">
        <v>969</v>
      </c>
      <c r="F93" s="132" t="s">
        <v>970</v>
      </c>
      <c r="G93" s="133" t="s">
        <v>156</v>
      </c>
      <c r="H93" s="134">
        <v>1</v>
      </c>
      <c r="I93" s="135"/>
      <c r="J93" s="136">
        <f>ROUND(I93*H93,2)</f>
        <v>0</v>
      </c>
      <c r="K93" s="137"/>
      <c r="L93" s="30"/>
      <c r="M93" s="138" t="s">
        <v>19</v>
      </c>
      <c r="N93" s="139" t="s">
        <v>40</v>
      </c>
      <c r="P93" s="140">
        <f>O93*H93</f>
        <v>0</v>
      </c>
      <c r="Q93" s="140">
        <v>0</v>
      </c>
      <c r="R93" s="140">
        <f>Q93*H93</f>
        <v>0</v>
      </c>
      <c r="S93" s="140">
        <v>0</v>
      </c>
      <c r="T93" s="141">
        <f>S93*H93</f>
        <v>0</v>
      </c>
      <c r="AR93" s="142" t="s">
        <v>150</v>
      </c>
      <c r="AT93" s="142" t="s">
        <v>146</v>
      </c>
      <c r="AU93" s="142" t="s">
        <v>78</v>
      </c>
      <c r="AY93" s="15" t="s">
        <v>144</v>
      </c>
      <c r="BE93" s="143">
        <f>IF(N93="základní",J93,0)</f>
        <v>0</v>
      </c>
      <c r="BF93" s="143">
        <f>IF(N93="snížená",J93,0)</f>
        <v>0</v>
      </c>
      <c r="BG93" s="143">
        <f>IF(N93="zákl. přenesená",J93,0)</f>
        <v>0</v>
      </c>
      <c r="BH93" s="143">
        <f>IF(N93="sníž. přenesená",J93,0)</f>
        <v>0</v>
      </c>
      <c r="BI93" s="143">
        <f>IF(N93="nulová",J93,0)</f>
        <v>0</v>
      </c>
      <c r="BJ93" s="15" t="s">
        <v>76</v>
      </c>
      <c r="BK93" s="143">
        <f>ROUND(I93*H93,2)</f>
        <v>0</v>
      </c>
      <c r="BL93" s="15" t="s">
        <v>150</v>
      </c>
      <c r="BM93" s="142" t="s">
        <v>971</v>
      </c>
    </row>
    <row r="94" spans="2:65" s="1" customFormat="1" ht="19.2">
      <c r="B94" s="30"/>
      <c r="D94" s="160" t="s">
        <v>235</v>
      </c>
      <c r="F94" s="167" t="s">
        <v>968</v>
      </c>
      <c r="I94" s="146"/>
      <c r="L94" s="30"/>
      <c r="M94" s="147"/>
      <c r="T94" s="51"/>
      <c r="AT94" s="15" t="s">
        <v>235</v>
      </c>
      <c r="AU94" s="15" t="s">
        <v>78</v>
      </c>
    </row>
    <row r="95" spans="2:65" s="1" customFormat="1" ht="16.5" customHeight="1">
      <c r="B95" s="30"/>
      <c r="C95" s="130" t="s">
        <v>150</v>
      </c>
      <c r="D95" s="130" t="s">
        <v>146</v>
      </c>
      <c r="E95" s="131" t="s">
        <v>972</v>
      </c>
      <c r="F95" s="132" t="s">
        <v>973</v>
      </c>
      <c r="G95" s="133" t="s">
        <v>156</v>
      </c>
      <c r="H95" s="134">
        <v>1</v>
      </c>
      <c r="I95" s="135"/>
      <c r="J95" s="136">
        <f>ROUND(I95*H95,2)</f>
        <v>0</v>
      </c>
      <c r="K95" s="137"/>
      <c r="L95" s="30"/>
      <c r="M95" s="138" t="s">
        <v>19</v>
      </c>
      <c r="N95" s="139" t="s">
        <v>40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150</v>
      </c>
      <c r="AT95" s="142" t="s">
        <v>146</v>
      </c>
      <c r="AU95" s="142" t="s">
        <v>78</v>
      </c>
      <c r="AY95" s="15" t="s">
        <v>144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5" t="s">
        <v>76</v>
      </c>
      <c r="BK95" s="143">
        <f>ROUND(I95*H95,2)</f>
        <v>0</v>
      </c>
      <c r="BL95" s="15" t="s">
        <v>150</v>
      </c>
      <c r="BM95" s="142" t="s">
        <v>974</v>
      </c>
    </row>
    <row r="96" spans="2:65" s="1" customFormat="1" ht="19.2">
      <c r="B96" s="30"/>
      <c r="D96" s="160" t="s">
        <v>235</v>
      </c>
      <c r="F96" s="167" t="s">
        <v>968</v>
      </c>
      <c r="I96" s="146"/>
      <c r="L96" s="30"/>
      <c r="M96" s="147"/>
      <c r="T96" s="51"/>
      <c r="AT96" s="15" t="s">
        <v>235</v>
      </c>
      <c r="AU96" s="15" t="s">
        <v>78</v>
      </c>
    </row>
    <row r="97" spans="2:65" s="1" customFormat="1" ht="16.5" customHeight="1">
      <c r="B97" s="30"/>
      <c r="C97" s="130" t="s">
        <v>171</v>
      </c>
      <c r="D97" s="130" t="s">
        <v>146</v>
      </c>
      <c r="E97" s="131" t="s">
        <v>975</v>
      </c>
      <c r="F97" s="132" t="s">
        <v>976</v>
      </c>
      <c r="G97" s="133" t="s">
        <v>156</v>
      </c>
      <c r="H97" s="134">
        <v>1</v>
      </c>
      <c r="I97" s="135"/>
      <c r="J97" s="136">
        <f>ROUND(I97*H97,2)</f>
        <v>0</v>
      </c>
      <c r="K97" s="137"/>
      <c r="L97" s="30"/>
      <c r="M97" s="138" t="s">
        <v>19</v>
      </c>
      <c r="N97" s="139" t="s">
        <v>40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150</v>
      </c>
      <c r="AT97" s="142" t="s">
        <v>146</v>
      </c>
      <c r="AU97" s="142" t="s">
        <v>78</v>
      </c>
      <c r="AY97" s="15" t="s">
        <v>144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5" t="s">
        <v>76</v>
      </c>
      <c r="BK97" s="143">
        <f>ROUND(I97*H97,2)</f>
        <v>0</v>
      </c>
      <c r="BL97" s="15" t="s">
        <v>150</v>
      </c>
      <c r="BM97" s="142" t="s">
        <v>977</v>
      </c>
    </row>
    <row r="98" spans="2:65" s="1" customFormat="1" ht="19.2">
      <c r="B98" s="30"/>
      <c r="D98" s="160" t="s">
        <v>235</v>
      </c>
      <c r="F98" s="167" t="s">
        <v>968</v>
      </c>
      <c r="I98" s="146"/>
      <c r="L98" s="30"/>
      <c r="M98" s="147"/>
      <c r="T98" s="51"/>
      <c r="AT98" s="15" t="s">
        <v>235</v>
      </c>
      <c r="AU98" s="15" t="s">
        <v>78</v>
      </c>
    </row>
    <row r="99" spans="2:65" s="1" customFormat="1" ht="16.5" customHeight="1">
      <c r="B99" s="30"/>
      <c r="C99" s="130" t="s">
        <v>176</v>
      </c>
      <c r="D99" s="130" t="s">
        <v>146</v>
      </c>
      <c r="E99" s="131" t="s">
        <v>978</v>
      </c>
      <c r="F99" s="132" t="s">
        <v>979</v>
      </c>
      <c r="G99" s="133" t="s">
        <v>156</v>
      </c>
      <c r="H99" s="134">
        <v>1</v>
      </c>
      <c r="I99" s="135"/>
      <c r="J99" s="136">
        <f>ROUND(I99*H99,2)</f>
        <v>0</v>
      </c>
      <c r="K99" s="137"/>
      <c r="L99" s="30"/>
      <c r="M99" s="138" t="s">
        <v>19</v>
      </c>
      <c r="N99" s="139" t="s">
        <v>40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AR99" s="142" t="s">
        <v>150</v>
      </c>
      <c r="AT99" s="142" t="s">
        <v>146</v>
      </c>
      <c r="AU99" s="142" t="s">
        <v>78</v>
      </c>
      <c r="AY99" s="15" t="s">
        <v>144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5" t="s">
        <v>76</v>
      </c>
      <c r="BK99" s="143">
        <f>ROUND(I99*H99,2)</f>
        <v>0</v>
      </c>
      <c r="BL99" s="15" t="s">
        <v>150</v>
      </c>
      <c r="BM99" s="142" t="s">
        <v>980</v>
      </c>
    </row>
    <row r="100" spans="2:65" s="1" customFormat="1" ht="19.2">
      <c r="B100" s="30"/>
      <c r="D100" s="160" t="s">
        <v>235</v>
      </c>
      <c r="F100" s="167" t="s">
        <v>968</v>
      </c>
      <c r="I100" s="146"/>
      <c r="L100" s="30"/>
      <c r="M100" s="147"/>
      <c r="T100" s="51"/>
      <c r="AT100" s="15" t="s">
        <v>235</v>
      </c>
      <c r="AU100" s="15" t="s">
        <v>78</v>
      </c>
    </row>
    <row r="101" spans="2:65" s="1" customFormat="1" ht="16.5" customHeight="1">
      <c r="B101" s="30"/>
      <c r="C101" s="130" t="s">
        <v>181</v>
      </c>
      <c r="D101" s="130" t="s">
        <v>146</v>
      </c>
      <c r="E101" s="131" t="s">
        <v>981</v>
      </c>
      <c r="F101" s="132" t="s">
        <v>982</v>
      </c>
      <c r="G101" s="133" t="s">
        <v>156</v>
      </c>
      <c r="H101" s="134">
        <v>1</v>
      </c>
      <c r="I101" s="135"/>
      <c r="J101" s="136">
        <f>ROUND(I101*H101,2)</f>
        <v>0</v>
      </c>
      <c r="K101" s="137"/>
      <c r="L101" s="30"/>
      <c r="M101" s="138" t="s">
        <v>19</v>
      </c>
      <c r="N101" s="139" t="s">
        <v>40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AR101" s="142" t="s">
        <v>150</v>
      </c>
      <c r="AT101" s="142" t="s">
        <v>146</v>
      </c>
      <c r="AU101" s="142" t="s">
        <v>78</v>
      </c>
      <c r="AY101" s="15" t="s">
        <v>144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5" t="s">
        <v>76</v>
      </c>
      <c r="BK101" s="143">
        <f>ROUND(I101*H101,2)</f>
        <v>0</v>
      </c>
      <c r="BL101" s="15" t="s">
        <v>150</v>
      </c>
      <c r="BM101" s="142" t="s">
        <v>983</v>
      </c>
    </row>
    <row r="102" spans="2:65" s="1" customFormat="1" ht="19.2">
      <c r="B102" s="30"/>
      <c r="D102" s="160" t="s">
        <v>235</v>
      </c>
      <c r="F102" s="167" t="s">
        <v>968</v>
      </c>
      <c r="I102" s="146"/>
      <c r="L102" s="30"/>
      <c r="M102" s="147"/>
      <c r="T102" s="51"/>
      <c r="AT102" s="15" t="s">
        <v>235</v>
      </c>
      <c r="AU102" s="15" t="s">
        <v>78</v>
      </c>
    </row>
    <row r="103" spans="2:65" s="1" customFormat="1" ht="16.5" customHeight="1">
      <c r="B103" s="30"/>
      <c r="C103" s="130" t="s">
        <v>167</v>
      </c>
      <c r="D103" s="130" t="s">
        <v>146</v>
      </c>
      <c r="E103" s="131" t="s">
        <v>984</v>
      </c>
      <c r="F103" s="132" t="s">
        <v>985</v>
      </c>
      <c r="G103" s="133" t="s">
        <v>241</v>
      </c>
      <c r="H103" s="134">
        <v>1</v>
      </c>
      <c r="I103" s="135"/>
      <c r="J103" s="136">
        <f>ROUND(I103*H103,2)</f>
        <v>0</v>
      </c>
      <c r="K103" s="137"/>
      <c r="L103" s="30"/>
      <c r="M103" s="138" t="s">
        <v>19</v>
      </c>
      <c r="N103" s="139" t="s">
        <v>40</v>
      </c>
      <c r="P103" s="140">
        <f>O103*H103</f>
        <v>0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AR103" s="142" t="s">
        <v>150</v>
      </c>
      <c r="AT103" s="142" t="s">
        <v>146</v>
      </c>
      <c r="AU103" s="142" t="s">
        <v>78</v>
      </c>
      <c r="AY103" s="15" t="s">
        <v>144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5" t="s">
        <v>76</v>
      </c>
      <c r="BK103" s="143">
        <f>ROUND(I103*H103,2)</f>
        <v>0</v>
      </c>
      <c r="BL103" s="15" t="s">
        <v>150</v>
      </c>
      <c r="BM103" s="142" t="s">
        <v>986</v>
      </c>
    </row>
    <row r="104" spans="2:65" s="1" customFormat="1" ht="19.2">
      <c r="B104" s="30"/>
      <c r="D104" s="160" t="s">
        <v>235</v>
      </c>
      <c r="F104" s="167" t="s">
        <v>968</v>
      </c>
      <c r="I104" s="146"/>
      <c r="L104" s="30"/>
      <c r="M104" s="147"/>
      <c r="T104" s="51"/>
      <c r="AT104" s="15" t="s">
        <v>235</v>
      </c>
      <c r="AU104" s="15" t="s">
        <v>78</v>
      </c>
    </row>
    <row r="105" spans="2:65" s="1" customFormat="1" ht="16.5" customHeight="1">
      <c r="B105" s="30"/>
      <c r="C105" s="130" t="s">
        <v>191</v>
      </c>
      <c r="D105" s="130" t="s">
        <v>146</v>
      </c>
      <c r="E105" s="131" t="s">
        <v>987</v>
      </c>
      <c r="F105" s="132" t="s">
        <v>988</v>
      </c>
      <c r="G105" s="133" t="s">
        <v>156</v>
      </c>
      <c r="H105" s="134">
        <v>1</v>
      </c>
      <c r="I105" s="135"/>
      <c r="J105" s="136">
        <f>ROUND(I105*H105,2)</f>
        <v>0</v>
      </c>
      <c r="K105" s="137"/>
      <c r="L105" s="30"/>
      <c r="M105" s="138" t="s">
        <v>19</v>
      </c>
      <c r="N105" s="139" t="s">
        <v>40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150</v>
      </c>
      <c r="AT105" s="142" t="s">
        <v>146</v>
      </c>
      <c r="AU105" s="142" t="s">
        <v>78</v>
      </c>
      <c r="AY105" s="15" t="s">
        <v>144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5" t="s">
        <v>76</v>
      </c>
      <c r="BK105" s="143">
        <f>ROUND(I105*H105,2)</f>
        <v>0</v>
      </c>
      <c r="BL105" s="15" t="s">
        <v>150</v>
      </c>
      <c r="BM105" s="142" t="s">
        <v>989</v>
      </c>
    </row>
    <row r="106" spans="2:65" s="1" customFormat="1" ht="19.2">
      <c r="B106" s="30"/>
      <c r="D106" s="160" t="s">
        <v>235</v>
      </c>
      <c r="F106" s="167" t="s">
        <v>990</v>
      </c>
      <c r="I106" s="146"/>
      <c r="L106" s="30"/>
      <c r="M106" s="147"/>
      <c r="T106" s="51"/>
      <c r="AT106" s="15" t="s">
        <v>235</v>
      </c>
      <c r="AU106" s="15" t="s">
        <v>78</v>
      </c>
    </row>
    <row r="107" spans="2:65" s="1" customFormat="1" ht="16.5" customHeight="1">
      <c r="B107" s="30"/>
      <c r="C107" s="130" t="s">
        <v>202</v>
      </c>
      <c r="D107" s="130" t="s">
        <v>146</v>
      </c>
      <c r="E107" s="131" t="s">
        <v>991</v>
      </c>
      <c r="F107" s="132" t="s">
        <v>992</v>
      </c>
      <c r="G107" s="133" t="s">
        <v>156</v>
      </c>
      <c r="H107" s="134">
        <v>6</v>
      </c>
      <c r="I107" s="135"/>
      <c r="J107" s="136">
        <f>ROUND(I107*H107,2)</f>
        <v>0</v>
      </c>
      <c r="K107" s="137"/>
      <c r="L107" s="30"/>
      <c r="M107" s="138" t="s">
        <v>19</v>
      </c>
      <c r="N107" s="139" t="s">
        <v>40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AR107" s="142" t="s">
        <v>150</v>
      </c>
      <c r="AT107" s="142" t="s">
        <v>146</v>
      </c>
      <c r="AU107" s="142" t="s">
        <v>78</v>
      </c>
      <c r="AY107" s="15" t="s">
        <v>144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5" t="s">
        <v>76</v>
      </c>
      <c r="BK107" s="143">
        <f>ROUND(I107*H107,2)</f>
        <v>0</v>
      </c>
      <c r="BL107" s="15" t="s">
        <v>150</v>
      </c>
      <c r="BM107" s="142" t="s">
        <v>993</v>
      </c>
    </row>
    <row r="108" spans="2:65" s="1" customFormat="1" ht="19.2">
      <c r="B108" s="30"/>
      <c r="D108" s="160" t="s">
        <v>235</v>
      </c>
      <c r="F108" s="167" t="s">
        <v>968</v>
      </c>
      <c r="I108" s="146"/>
      <c r="L108" s="30"/>
      <c r="M108" s="147"/>
      <c r="T108" s="51"/>
      <c r="AT108" s="15" t="s">
        <v>235</v>
      </c>
      <c r="AU108" s="15" t="s">
        <v>78</v>
      </c>
    </row>
    <row r="109" spans="2:65" s="1" customFormat="1" ht="16.5" customHeight="1">
      <c r="B109" s="30"/>
      <c r="C109" s="130" t="s">
        <v>207</v>
      </c>
      <c r="D109" s="130" t="s">
        <v>146</v>
      </c>
      <c r="E109" s="131" t="s">
        <v>994</v>
      </c>
      <c r="F109" s="132" t="s">
        <v>995</v>
      </c>
      <c r="G109" s="133" t="s">
        <v>156</v>
      </c>
      <c r="H109" s="134">
        <v>2</v>
      </c>
      <c r="I109" s="135"/>
      <c r="J109" s="136">
        <f>ROUND(I109*H109,2)</f>
        <v>0</v>
      </c>
      <c r="K109" s="137"/>
      <c r="L109" s="30"/>
      <c r="M109" s="138" t="s">
        <v>19</v>
      </c>
      <c r="N109" s="139" t="s">
        <v>40</v>
      </c>
      <c r="P109" s="140">
        <f>O109*H109</f>
        <v>0</v>
      </c>
      <c r="Q109" s="140">
        <v>0</v>
      </c>
      <c r="R109" s="140">
        <f>Q109*H109</f>
        <v>0</v>
      </c>
      <c r="S109" s="140">
        <v>0</v>
      </c>
      <c r="T109" s="141">
        <f>S109*H109</f>
        <v>0</v>
      </c>
      <c r="AR109" s="142" t="s">
        <v>150</v>
      </c>
      <c r="AT109" s="142" t="s">
        <v>146</v>
      </c>
      <c r="AU109" s="142" t="s">
        <v>78</v>
      </c>
      <c r="AY109" s="15" t="s">
        <v>144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5" t="s">
        <v>76</v>
      </c>
      <c r="BK109" s="143">
        <f>ROUND(I109*H109,2)</f>
        <v>0</v>
      </c>
      <c r="BL109" s="15" t="s">
        <v>150</v>
      </c>
      <c r="BM109" s="142" t="s">
        <v>996</v>
      </c>
    </row>
    <row r="110" spans="2:65" s="1" customFormat="1" ht="19.2">
      <c r="B110" s="30"/>
      <c r="D110" s="160" t="s">
        <v>235</v>
      </c>
      <c r="F110" s="167" t="s">
        <v>997</v>
      </c>
      <c r="I110" s="146"/>
      <c r="L110" s="30"/>
      <c r="M110" s="147"/>
      <c r="T110" s="51"/>
      <c r="AT110" s="15" t="s">
        <v>235</v>
      </c>
      <c r="AU110" s="15" t="s">
        <v>78</v>
      </c>
    </row>
    <row r="111" spans="2:65" s="1" customFormat="1" ht="16.5" customHeight="1">
      <c r="B111" s="30"/>
      <c r="C111" s="130" t="s">
        <v>210</v>
      </c>
      <c r="D111" s="130" t="s">
        <v>146</v>
      </c>
      <c r="E111" s="131" t="s">
        <v>998</v>
      </c>
      <c r="F111" s="132" t="s">
        <v>999</v>
      </c>
      <c r="G111" s="133" t="s">
        <v>156</v>
      </c>
      <c r="H111" s="134">
        <v>1</v>
      </c>
      <c r="I111" s="135"/>
      <c r="J111" s="136">
        <f>ROUND(I111*H111,2)</f>
        <v>0</v>
      </c>
      <c r="K111" s="137"/>
      <c r="L111" s="30"/>
      <c r="M111" s="138" t="s">
        <v>19</v>
      </c>
      <c r="N111" s="139" t="s">
        <v>40</v>
      </c>
      <c r="P111" s="140">
        <f>O111*H111</f>
        <v>0</v>
      </c>
      <c r="Q111" s="140">
        <v>0</v>
      </c>
      <c r="R111" s="140">
        <f>Q111*H111</f>
        <v>0</v>
      </c>
      <c r="S111" s="140">
        <v>0</v>
      </c>
      <c r="T111" s="141">
        <f>S111*H111</f>
        <v>0</v>
      </c>
      <c r="AR111" s="142" t="s">
        <v>150</v>
      </c>
      <c r="AT111" s="142" t="s">
        <v>146</v>
      </c>
      <c r="AU111" s="142" t="s">
        <v>78</v>
      </c>
      <c r="AY111" s="15" t="s">
        <v>144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5" t="s">
        <v>76</v>
      </c>
      <c r="BK111" s="143">
        <f>ROUND(I111*H111,2)</f>
        <v>0</v>
      </c>
      <c r="BL111" s="15" t="s">
        <v>150</v>
      </c>
      <c r="BM111" s="142" t="s">
        <v>1000</v>
      </c>
    </row>
    <row r="112" spans="2:65" s="1" customFormat="1" ht="16.5" customHeight="1">
      <c r="B112" s="30"/>
      <c r="C112" s="130" t="s">
        <v>215</v>
      </c>
      <c r="D112" s="130" t="s">
        <v>146</v>
      </c>
      <c r="E112" s="131" t="s">
        <v>1001</v>
      </c>
      <c r="F112" s="132" t="s">
        <v>1002</v>
      </c>
      <c r="G112" s="133" t="s">
        <v>156</v>
      </c>
      <c r="H112" s="134">
        <v>1</v>
      </c>
      <c r="I112" s="135"/>
      <c r="J112" s="136">
        <f>ROUND(I112*H112,2)</f>
        <v>0</v>
      </c>
      <c r="K112" s="137"/>
      <c r="L112" s="30"/>
      <c r="M112" s="138" t="s">
        <v>19</v>
      </c>
      <c r="N112" s="139" t="s">
        <v>40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AR112" s="142" t="s">
        <v>150</v>
      </c>
      <c r="AT112" s="142" t="s">
        <v>146</v>
      </c>
      <c r="AU112" s="142" t="s">
        <v>78</v>
      </c>
      <c r="AY112" s="15" t="s">
        <v>144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5" t="s">
        <v>76</v>
      </c>
      <c r="BK112" s="143">
        <f>ROUND(I112*H112,2)</f>
        <v>0</v>
      </c>
      <c r="BL112" s="15" t="s">
        <v>150</v>
      </c>
      <c r="BM112" s="142" t="s">
        <v>1003</v>
      </c>
    </row>
    <row r="113" spans="2:65" s="1" customFormat="1" ht="19.2">
      <c r="B113" s="30"/>
      <c r="D113" s="160" t="s">
        <v>235</v>
      </c>
      <c r="F113" s="167" t="s">
        <v>968</v>
      </c>
      <c r="I113" s="146"/>
      <c r="L113" s="30"/>
      <c r="M113" s="147"/>
      <c r="T113" s="51"/>
      <c r="AT113" s="15" t="s">
        <v>235</v>
      </c>
      <c r="AU113" s="15" t="s">
        <v>78</v>
      </c>
    </row>
    <row r="114" spans="2:65" s="1" customFormat="1" ht="16.5" customHeight="1">
      <c r="B114" s="30"/>
      <c r="C114" s="130" t="s">
        <v>8</v>
      </c>
      <c r="D114" s="130" t="s">
        <v>146</v>
      </c>
      <c r="E114" s="131" t="s">
        <v>1004</v>
      </c>
      <c r="F114" s="132" t="s">
        <v>1005</v>
      </c>
      <c r="G114" s="133" t="s">
        <v>156</v>
      </c>
      <c r="H114" s="134">
        <v>1</v>
      </c>
      <c r="I114" s="135"/>
      <c r="J114" s="136">
        <f>ROUND(I114*H114,2)</f>
        <v>0</v>
      </c>
      <c r="K114" s="137"/>
      <c r="L114" s="30"/>
      <c r="M114" s="138" t="s">
        <v>19</v>
      </c>
      <c r="N114" s="139" t="s">
        <v>40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150</v>
      </c>
      <c r="AT114" s="142" t="s">
        <v>146</v>
      </c>
      <c r="AU114" s="142" t="s">
        <v>78</v>
      </c>
      <c r="AY114" s="15" t="s">
        <v>144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5" t="s">
        <v>76</v>
      </c>
      <c r="BK114" s="143">
        <f>ROUND(I114*H114,2)</f>
        <v>0</v>
      </c>
      <c r="BL114" s="15" t="s">
        <v>150</v>
      </c>
      <c r="BM114" s="142" t="s">
        <v>1006</v>
      </c>
    </row>
    <row r="115" spans="2:65" s="1" customFormat="1" ht="19.2">
      <c r="B115" s="30"/>
      <c r="D115" s="160" t="s">
        <v>235</v>
      </c>
      <c r="F115" s="167" t="s">
        <v>968</v>
      </c>
      <c r="I115" s="146"/>
      <c r="L115" s="30"/>
      <c r="M115" s="175"/>
      <c r="N115" s="176"/>
      <c r="O115" s="176"/>
      <c r="P115" s="176"/>
      <c r="Q115" s="176"/>
      <c r="R115" s="176"/>
      <c r="S115" s="176"/>
      <c r="T115" s="177"/>
      <c r="AT115" s="15" t="s">
        <v>235</v>
      </c>
      <c r="AU115" s="15" t="s">
        <v>78</v>
      </c>
    </row>
    <row r="116" spans="2:65" s="1" customFormat="1" ht="6.9" customHeight="1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30"/>
    </row>
  </sheetData>
  <sheetProtection algorithmName="SHA-512" hashValue="0i2eMTZLUN3AT9XUKJUOO3a5753cZdUTGHPmXLENfkXc0mPhAtw8Ca75+JCh8BBn1diPCXrxRUrFK0MaYKoSfA==" saltValue="YNvljPnWB4773CuumuVf20zwbFUW/YD75VscvQldF5egH5WZwoNddsLos3OP1kCEOqeNAsv6IokkoaxKRfqsYQ==" spinCount="100000" sheet="1" objects="1" scenarios="1" formatColumns="0" formatRows="0" autoFilter="0"/>
  <autoFilter ref="C86:K115" xr:uid="{00000000-0009-0000-0000-000005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4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72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5" t="s">
        <v>97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107</v>
      </c>
      <c r="L4" s="18"/>
      <c r="M4" s="88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53" t="str">
        <f>'Rekapitulace stavby'!K6</f>
        <v>Úprava parku ve Vělopolí DPS</v>
      </c>
      <c r="F7" s="254"/>
      <c r="G7" s="254"/>
      <c r="H7" s="254"/>
      <c r="L7" s="18"/>
    </row>
    <row r="8" spans="2:46" s="1" customFormat="1" ht="12" hidden="1" customHeight="1">
      <c r="B8" s="30"/>
      <c r="D8" s="25" t="s">
        <v>108</v>
      </c>
      <c r="L8" s="30"/>
    </row>
    <row r="9" spans="2:46" s="1" customFormat="1" ht="16.5" hidden="1" customHeight="1">
      <c r="B9" s="30"/>
      <c r="E9" s="235" t="s">
        <v>1007</v>
      </c>
      <c r="F9" s="252"/>
      <c r="G9" s="252"/>
      <c r="H9" s="252"/>
      <c r="L9" s="30"/>
    </row>
    <row r="10" spans="2:46" s="1" customFormat="1" hidden="1">
      <c r="B10" s="30"/>
      <c r="L10" s="30"/>
    </row>
    <row r="11" spans="2:46" s="1" customFormat="1" ht="12" hidden="1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hidden="1" customHeight="1">
      <c r="B12" s="30"/>
      <c r="D12" s="25" t="s">
        <v>21</v>
      </c>
      <c r="F12" s="23" t="s">
        <v>22</v>
      </c>
      <c r="I12" s="25" t="s">
        <v>23</v>
      </c>
      <c r="J12" s="47" t="str">
        <f>'Rekapitulace stavby'!AN8</f>
        <v>14. 5. 2025</v>
      </c>
      <c r="L12" s="30"/>
    </row>
    <row r="13" spans="2:46" s="1" customFormat="1" ht="10.95" hidden="1" customHeight="1">
      <c r="B13" s="30"/>
      <c r="L13" s="30"/>
    </row>
    <row r="14" spans="2:46" s="1" customFormat="1" ht="12" hidden="1" customHeight="1">
      <c r="B14" s="30"/>
      <c r="D14" s="25" t="s">
        <v>25</v>
      </c>
      <c r="I14" s="25" t="s">
        <v>26</v>
      </c>
      <c r="J14" s="23" t="s">
        <v>19</v>
      </c>
      <c r="L14" s="30"/>
    </row>
    <row r="15" spans="2:46" s="1" customFormat="1" ht="18" hidden="1" customHeight="1">
      <c r="B15" s="30"/>
      <c r="E15" s="23" t="s">
        <v>1008</v>
      </c>
      <c r="I15" s="25" t="s">
        <v>27</v>
      </c>
      <c r="J15" s="23" t="s">
        <v>19</v>
      </c>
      <c r="L15" s="30"/>
    </row>
    <row r="16" spans="2:46" s="1" customFormat="1" ht="6.9" hidden="1" customHeight="1">
      <c r="B16" s="30"/>
      <c r="L16" s="30"/>
    </row>
    <row r="17" spans="2:12" s="1" customFormat="1" ht="12" hidden="1" customHeight="1">
      <c r="B17" s="30"/>
      <c r="D17" s="25" t="s">
        <v>28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hidden="1" customHeight="1">
      <c r="B18" s="30"/>
      <c r="E18" s="255" t="str">
        <f>'Rekapitulace stavby'!E14</f>
        <v>Vyplň údaj</v>
      </c>
      <c r="F18" s="241"/>
      <c r="G18" s="241"/>
      <c r="H18" s="241"/>
      <c r="I18" s="25" t="s">
        <v>27</v>
      </c>
      <c r="J18" s="26" t="str">
        <f>'Rekapitulace stavby'!AN14</f>
        <v>Vyplň údaj</v>
      </c>
      <c r="L18" s="30"/>
    </row>
    <row r="19" spans="2:12" s="1" customFormat="1" ht="6.9" hidden="1" customHeight="1">
      <c r="B19" s="30"/>
      <c r="L19" s="30"/>
    </row>
    <row r="20" spans="2:12" s="1" customFormat="1" ht="12" hidden="1" customHeight="1">
      <c r="B20" s="30"/>
      <c r="D20" s="25" t="s">
        <v>30</v>
      </c>
      <c r="I20" s="25" t="s">
        <v>26</v>
      </c>
      <c r="J20" s="23" t="s">
        <v>19</v>
      </c>
      <c r="L20" s="30"/>
    </row>
    <row r="21" spans="2:12" s="1" customFormat="1" ht="18" hidden="1" customHeight="1">
      <c r="B21" s="30"/>
      <c r="E21" s="23" t="s">
        <v>1009</v>
      </c>
      <c r="I21" s="25" t="s">
        <v>27</v>
      </c>
      <c r="J21" s="23" t="s">
        <v>19</v>
      </c>
      <c r="L21" s="30"/>
    </row>
    <row r="22" spans="2:12" s="1" customFormat="1" ht="6.9" hidden="1" customHeight="1">
      <c r="B22" s="30"/>
      <c r="L22" s="30"/>
    </row>
    <row r="23" spans="2:12" s="1" customFormat="1" ht="12" hidden="1" customHeight="1">
      <c r="B23" s="30"/>
      <c r="D23" s="25" t="s">
        <v>32</v>
      </c>
      <c r="I23" s="25" t="s">
        <v>26</v>
      </c>
      <c r="J23" s="23" t="s">
        <v>19</v>
      </c>
      <c r="L23" s="30"/>
    </row>
    <row r="24" spans="2:12" s="1" customFormat="1" ht="18" hidden="1" customHeight="1">
      <c r="B24" s="30"/>
      <c r="E24" s="23" t="s">
        <v>1009</v>
      </c>
      <c r="I24" s="25" t="s">
        <v>27</v>
      </c>
      <c r="J24" s="23" t="s">
        <v>19</v>
      </c>
      <c r="L24" s="30"/>
    </row>
    <row r="25" spans="2:12" s="1" customFormat="1" ht="6.9" hidden="1" customHeight="1">
      <c r="B25" s="30"/>
      <c r="L25" s="30"/>
    </row>
    <row r="26" spans="2:12" s="1" customFormat="1" ht="12" hidden="1" customHeight="1">
      <c r="B26" s="30"/>
      <c r="D26" s="25" t="s">
        <v>33</v>
      </c>
      <c r="L26" s="30"/>
    </row>
    <row r="27" spans="2:12" s="7" customFormat="1" ht="16.5" hidden="1" customHeight="1">
      <c r="B27" s="89"/>
      <c r="E27" s="245" t="s">
        <v>19</v>
      </c>
      <c r="F27" s="245"/>
      <c r="G27" s="245"/>
      <c r="H27" s="245"/>
      <c r="L27" s="89"/>
    </row>
    <row r="28" spans="2:12" s="1" customFormat="1" ht="6.9" hidden="1" customHeight="1">
      <c r="B28" s="30"/>
      <c r="L28" s="30"/>
    </row>
    <row r="29" spans="2:12" s="1" customFormat="1" ht="6.9" hidden="1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hidden="1" customHeight="1">
      <c r="B30" s="30"/>
      <c r="D30" s="90" t="s">
        <v>35</v>
      </c>
      <c r="J30" s="61">
        <f>ROUND(J87, 2)</f>
        <v>0</v>
      </c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" hidden="1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" hidden="1" customHeight="1">
      <c r="B33" s="30"/>
      <c r="D33" s="50" t="s">
        <v>39</v>
      </c>
      <c r="E33" s="25" t="s">
        <v>40</v>
      </c>
      <c r="F33" s="81">
        <f>ROUND((SUM(BE87:BE271)),  2)</f>
        <v>0</v>
      </c>
      <c r="I33" s="91">
        <v>0.21</v>
      </c>
      <c r="J33" s="81">
        <f>ROUND(((SUM(BE87:BE271))*I33),  2)</f>
        <v>0</v>
      </c>
      <c r="L33" s="30"/>
    </row>
    <row r="34" spans="2:12" s="1" customFormat="1" ht="14.4" hidden="1" customHeight="1">
      <c r="B34" s="30"/>
      <c r="E34" s="25" t="s">
        <v>41</v>
      </c>
      <c r="F34" s="81">
        <f>ROUND((SUM(BF87:BF271)),  2)</f>
        <v>0</v>
      </c>
      <c r="I34" s="91">
        <v>0.15</v>
      </c>
      <c r="J34" s="81">
        <f>ROUND(((SUM(BF87:BF271))*I34),  2)</f>
        <v>0</v>
      </c>
      <c r="L34" s="30"/>
    </row>
    <row r="35" spans="2:12" s="1" customFormat="1" ht="14.4" hidden="1" customHeight="1">
      <c r="B35" s="30"/>
      <c r="E35" s="25" t="s">
        <v>42</v>
      </c>
      <c r="F35" s="81">
        <f>ROUND((SUM(BG87:BG271)),  2)</f>
        <v>0</v>
      </c>
      <c r="I35" s="91">
        <v>0.21</v>
      </c>
      <c r="J35" s="81">
        <f>0</f>
        <v>0</v>
      </c>
      <c r="L35" s="30"/>
    </row>
    <row r="36" spans="2:12" s="1" customFormat="1" ht="14.4" hidden="1" customHeight="1">
      <c r="B36" s="30"/>
      <c r="E36" s="25" t="s">
        <v>43</v>
      </c>
      <c r="F36" s="81">
        <f>ROUND((SUM(BH87:BH271)),  2)</f>
        <v>0</v>
      </c>
      <c r="I36" s="91">
        <v>0.15</v>
      </c>
      <c r="J36" s="81">
        <f>0</f>
        <v>0</v>
      </c>
      <c r="L36" s="30"/>
    </row>
    <row r="37" spans="2:12" s="1" customFormat="1" ht="14.4" hidden="1" customHeight="1">
      <c r="B37" s="30"/>
      <c r="E37" s="25" t="s">
        <v>44</v>
      </c>
      <c r="F37" s="81">
        <f>ROUND((SUM(BI87:BI271)),  2)</f>
        <v>0</v>
      </c>
      <c r="I37" s="91">
        <v>0</v>
      </c>
      <c r="J37" s="81">
        <f>0</f>
        <v>0</v>
      </c>
      <c r="L37" s="30"/>
    </row>
    <row r="38" spans="2:12" s="1" customFormat="1" ht="6.9" hidden="1" customHeight="1">
      <c r="B38" s="30"/>
      <c r="L38" s="30"/>
    </row>
    <row r="39" spans="2:12" s="1" customFormat="1" ht="25.35" hidden="1" customHeight="1">
      <c r="B39" s="30"/>
      <c r="C39" s="92"/>
      <c r="D39" s="93" t="s">
        <v>45</v>
      </c>
      <c r="E39" s="52"/>
      <c r="F39" s="52"/>
      <c r="G39" s="94" t="s">
        <v>46</v>
      </c>
      <c r="H39" s="95" t="s">
        <v>47</v>
      </c>
      <c r="I39" s="52"/>
      <c r="J39" s="96">
        <f>SUM(J30:J37)</f>
        <v>0</v>
      </c>
      <c r="K39" s="97"/>
      <c r="L39" s="30"/>
    </row>
    <row r="40" spans="2:12" s="1" customFormat="1" ht="14.4" hidden="1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1" spans="2:12" hidden="1"/>
    <row r="42" spans="2:12" hidden="1"/>
    <row r="43" spans="2:12" hidden="1"/>
    <row r="44" spans="2:12" s="1" customFormat="1" ht="6.9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" customHeight="1">
      <c r="B45" s="30"/>
      <c r="C45" s="19" t="s">
        <v>112</v>
      </c>
      <c r="L45" s="30"/>
    </row>
    <row r="46" spans="2:12" s="1" customFormat="1" ht="6.9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53" t="str">
        <f>E7</f>
        <v>Úprava parku ve Vělopolí DPS</v>
      </c>
      <c r="F48" s="254"/>
      <c r="G48" s="254"/>
      <c r="H48" s="254"/>
      <c r="L48" s="30"/>
    </row>
    <row r="49" spans="2:47" s="1" customFormat="1" ht="12" customHeight="1">
      <c r="B49" s="30"/>
      <c r="C49" s="25" t="s">
        <v>108</v>
      </c>
      <c r="L49" s="30"/>
    </row>
    <row r="50" spans="2:47" s="1" customFormat="1" ht="16.5" customHeight="1">
      <c r="B50" s="30"/>
      <c r="E50" s="235" t="str">
        <f>E9</f>
        <v xml:space="preserve">D.3 - Elektroinstalace </v>
      </c>
      <c r="F50" s="252"/>
      <c r="G50" s="252"/>
      <c r="H50" s="252"/>
      <c r="L50" s="30"/>
    </row>
    <row r="51" spans="2:47" s="1" customFormat="1" ht="6.9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 xml:space="preserve"> </v>
      </c>
      <c r="I52" s="25" t="s">
        <v>23</v>
      </c>
      <c r="J52" s="47" t="str">
        <f>IF(J12="","",J12)</f>
        <v>14. 5. 2025</v>
      </c>
      <c r="L52" s="30"/>
    </row>
    <row r="53" spans="2:47" s="1" customFormat="1" ht="6.9" customHeight="1">
      <c r="B53" s="30"/>
      <c r="L53" s="30"/>
    </row>
    <row r="54" spans="2:47" s="1" customFormat="1" ht="15.15" customHeight="1">
      <c r="B54" s="30"/>
      <c r="C54" s="25" t="s">
        <v>25</v>
      </c>
      <c r="F54" s="23" t="str">
        <f>E15</f>
        <v>Obecní úřad ve Vělopolí</v>
      </c>
      <c r="I54" s="25" t="s">
        <v>30</v>
      </c>
      <c r="J54" s="28" t="str">
        <f>E21</f>
        <v>Pavlína Chmielová</v>
      </c>
      <c r="L54" s="30"/>
    </row>
    <row r="55" spans="2:47" s="1" customFormat="1" ht="15.15" customHeight="1">
      <c r="B55" s="30"/>
      <c r="C55" s="25" t="s">
        <v>28</v>
      </c>
      <c r="F55" s="23" t="str">
        <f>IF(E18="","",E18)</f>
        <v>Vyplň údaj</v>
      </c>
      <c r="I55" s="25" t="s">
        <v>32</v>
      </c>
      <c r="J55" s="28" t="str">
        <f>E24</f>
        <v>Pavlína Chmielová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8" t="s">
        <v>113</v>
      </c>
      <c r="D57" s="92"/>
      <c r="E57" s="92"/>
      <c r="F57" s="92"/>
      <c r="G57" s="92"/>
      <c r="H57" s="92"/>
      <c r="I57" s="92"/>
      <c r="J57" s="99" t="s">
        <v>114</v>
      </c>
      <c r="K57" s="92"/>
      <c r="L57" s="30"/>
    </row>
    <row r="58" spans="2:47" s="1" customFormat="1" ht="10.35" customHeight="1">
      <c r="B58" s="30"/>
      <c r="L58" s="30"/>
    </row>
    <row r="59" spans="2:47" s="1" customFormat="1" ht="22.95" customHeight="1">
      <c r="B59" s="30"/>
      <c r="C59" s="100" t="s">
        <v>67</v>
      </c>
      <c r="J59" s="61">
        <f>J87</f>
        <v>0</v>
      </c>
      <c r="L59" s="30"/>
      <c r="AU59" s="15" t="s">
        <v>115</v>
      </c>
    </row>
    <row r="60" spans="2:47" s="8" customFormat="1" ht="24.9" customHeight="1">
      <c r="B60" s="101"/>
      <c r="D60" s="102" t="s">
        <v>1010</v>
      </c>
      <c r="E60" s="103"/>
      <c r="F60" s="103"/>
      <c r="G60" s="103"/>
      <c r="H60" s="103"/>
      <c r="I60" s="103"/>
      <c r="J60" s="104">
        <f>J88</f>
        <v>0</v>
      </c>
      <c r="L60" s="101"/>
    </row>
    <row r="61" spans="2:47" s="8" customFormat="1" ht="24.9" customHeight="1">
      <c r="B61" s="101"/>
      <c r="D61" s="102" t="s">
        <v>1011</v>
      </c>
      <c r="E61" s="103"/>
      <c r="F61" s="103"/>
      <c r="G61" s="103"/>
      <c r="H61" s="103"/>
      <c r="I61" s="103"/>
      <c r="J61" s="104">
        <f>J128</f>
        <v>0</v>
      </c>
      <c r="L61" s="101"/>
    </row>
    <row r="62" spans="2:47" s="8" customFormat="1" ht="24.9" customHeight="1">
      <c r="B62" s="101"/>
      <c r="D62" s="102" t="s">
        <v>1012</v>
      </c>
      <c r="E62" s="103"/>
      <c r="F62" s="103"/>
      <c r="G62" s="103"/>
      <c r="H62" s="103"/>
      <c r="I62" s="103"/>
      <c r="J62" s="104">
        <f>J135</f>
        <v>0</v>
      </c>
      <c r="L62" s="101"/>
    </row>
    <row r="63" spans="2:47" s="8" customFormat="1" ht="24.9" customHeight="1">
      <c r="B63" s="101"/>
      <c r="D63" s="102" t="s">
        <v>1013</v>
      </c>
      <c r="E63" s="103"/>
      <c r="F63" s="103"/>
      <c r="G63" s="103"/>
      <c r="H63" s="103"/>
      <c r="I63" s="103"/>
      <c r="J63" s="104">
        <f>J140</f>
        <v>0</v>
      </c>
      <c r="L63" s="101"/>
    </row>
    <row r="64" spans="2:47" s="8" customFormat="1" ht="24.9" customHeight="1">
      <c r="B64" s="101"/>
      <c r="D64" s="102" t="s">
        <v>1014</v>
      </c>
      <c r="E64" s="103"/>
      <c r="F64" s="103"/>
      <c r="G64" s="103"/>
      <c r="H64" s="103"/>
      <c r="I64" s="103"/>
      <c r="J64" s="104">
        <f>J176</f>
        <v>0</v>
      </c>
      <c r="L64" s="101"/>
    </row>
    <row r="65" spans="2:12" s="8" customFormat="1" ht="24.9" customHeight="1">
      <c r="B65" s="101"/>
      <c r="D65" s="102" t="s">
        <v>1015</v>
      </c>
      <c r="E65" s="103"/>
      <c r="F65" s="103"/>
      <c r="G65" s="103"/>
      <c r="H65" s="103"/>
      <c r="I65" s="103"/>
      <c r="J65" s="104">
        <f>J224</f>
        <v>0</v>
      </c>
      <c r="L65" s="101"/>
    </row>
    <row r="66" spans="2:12" s="9" customFormat="1" ht="19.95" customHeight="1">
      <c r="B66" s="105"/>
      <c r="D66" s="106" t="s">
        <v>1016</v>
      </c>
      <c r="E66" s="107"/>
      <c r="F66" s="107"/>
      <c r="G66" s="107"/>
      <c r="H66" s="107"/>
      <c r="I66" s="107"/>
      <c r="J66" s="108">
        <f>J238</f>
        <v>0</v>
      </c>
      <c r="L66" s="105"/>
    </row>
    <row r="67" spans="2:12" s="8" customFormat="1" ht="24.9" customHeight="1">
      <c r="B67" s="101"/>
      <c r="D67" s="102" t="s">
        <v>1017</v>
      </c>
      <c r="E67" s="103"/>
      <c r="F67" s="103"/>
      <c r="G67" s="103"/>
      <c r="H67" s="103"/>
      <c r="I67" s="103"/>
      <c r="J67" s="104">
        <f>J266</f>
        <v>0</v>
      </c>
      <c r="L67" s="101"/>
    </row>
    <row r="68" spans="2:12" s="1" customFormat="1" ht="21.75" customHeight="1">
      <c r="B68" s="30"/>
      <c r="L68" s="30"/>
    </row>
    <row r="69" spans="2:12" s="1" customFormat="1" ht="6.9" customHeight="1"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30"/>
    </row>
    <row r="73" spans="2:12" s="1" customFormat="1" ht="6.9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0"/>
    </row>
    <row r="74" spans="2:12" s="1" customFormat="1" ht="24.9" customHeight="1">
      <c r="B74" s="30"/>
      <c r="C74" s="19" t="s">
        <v>129</v>
      </c>
      <c r="L74" s="30"/>
    </row>
    <row r="75" spans="2:12" s="1" customFormat="1" ht="6.9" customHeight="1">
      <c r="B75" s="30"/>
      <c r="L75" s="30"/>
    </row>
    <row r="76" spans="2:12" s="1" customFormat="1" ht="12" customHeight="1">
      <c r="B76" s="30"/>
      <c r="C76" s="25" t="s">
        <v>16</v>
      </c>
      <c r="L76" s="30"/>
    </row>
    <row r="77" spans="2:12" s="1" customFormat="1" ht="16.5" customHeight="1">
      <c r="B77" s="30"/>
      <c r="E77" s="253" t="str">
        <f>E7</f>
        <v>Úprava parku ve Vělopolí DPS</v>
      </c>
      <c r="F77" s="254"/>
      <c r="G77" s="254"/>
      <c r="H77" s="254"/>
      <c r="L77" s="30"/>
    </row>
    <row r="78" spans="2:12" s="1" customFormat="1" ht="12" customHeight="1">
      <c r="B78" s="30"/>
      <c r="C78" s="25" t="s">
        <v>108</v>
      </c>
      <c r="L78" s="30"/>
    </row>
    <row r="79" spans="2:12" s="1" customFormat="1" ht="16.5" customHeight="1">
      <c r="B79" s="30"/>
      <c r="E79" s="235" t="str">
        <f>E9</f>
        <v xml:space="preserve">D.3 - Elektroinstalace </v>
      </c>
      <c r="F79" s="252"/>
      <c r="G79" s="252"/>
      <c r="H79" s="252"/>
      <c r="L79" s="30"/>
    </row>
    <row r="80" spans="2:12" s="1" customFormat="1" ht="6.9" customHeight="1">
      <c r="B80" s="30"/>
      <c r="L80" s="30"/>
    </row>
    <row r="81" spans="2:65" s="1" customFormat="1" ht="12" customHeight="1">
      <c r="B81" s="30"/>
      <c r="C81" s="25" t="s">
        <v>21</v>
      </c>
      <c r="F81" s="23" t="str">
        <f>F12</f>
        <v xml:space="preserve"> </v>
      </c>
      <c r="I81" s="25" t="s">
        <v>23</v>
      </c>
      <c r="J81" s="47" t="str">
        <f>IF(J12="","",J12)</f>
        <v>14. 5. 2025</v>
      </c>
      <c r="L81" s="30"/>
    </row>
    <row r="82" spans="2:65" s="1" customFormat="1" ht="6.9" customHeight="1">
      <c r="B82" s="30"/>
      <c r="L82" s="30"/>
    </row>
    <row r="83" spans="2:65" s="1" customFormat="1" ht="15.15" customHeight="1">
      <c r="B83" s="30"/>
      <c r="C83" s="25" t="s">
        <v>25</v>
      </c>
      <c r="F83" s="23" t="str">
        <f>E15</f>
        <v>Obecní úřad ve Vělopolí</v>
      </c>
      <c r="I83" s="25" t="s">
        <v>30</v>
      </c>
      <c r="J83" s="28" t="str">
        <f>E21</f>
        <v>Pavlína Chmielová</v>
      </c>
      <c r="L83" s="30"/>
    </row>
    <row r="84" spans="2:65" s="1" customFormat="1" ht="15.15" customHeight="1">
      <c r="B84" s="30"/>
      <c r="C84" s="25" t="s">
        <v>28</v>
      </c>
      <c r="F84" s="23" t="str">
        <f>IF(E18="","",E18)</f>
        <v>Vyplň údaj</v>
      </c>
      <c r="I84" s="25" t="s">
        <v>32</v>
      </c>
      <c r="J84" s="28" t="str">
        <f>E24</f>
        <v>Pavlína Chmielová</v>
      </c>
      <c r="L84" s="30"/>
    </row>
    <row r="85" spans="2:65" s="1" customFormat="1" ht="10.35" customHeight="1">
      <c r="B85" s="30"/>
      <c r="L85" s="30"/>
    </row>
    <row r="86" spans="2:65" s="10" customFormat="1" ht="29.25" customHeight="1">
      <c r="B86" s="109"/>
      <c r="C86" s="110" t="s">
        <v>130</v>
      </c>
      <c r="D86" s="111" t="s">
        <v>54</v>
      </c>
      <c r="E86" s="111" t="s">
        <v>50</v>
      </c>
      <c r="F86" s="111" t="s">
        <v>51</v>
      </c>
      <c r="G86" s="111" t="s">
        <v>131</v>
      </c>
      <c r="H86" s="111" t="s">
        <v>132</v>
      </c>
      <c r="I86" s="111" t="s">
        <v>133</v>
      </c>
      <c r="J86" s="112" t="s">
        <v>114</v>
      </c>
      <c r="K86" s="113" t="s">
        <v>134</v>
      </c>
      <c r="L86" s="109"/>
      <c r="M86" s="54" t="s">
        <v>19</v>
      </c>
      <c r="N86" s="55" t="s">
        <v>39</v>
      </c>
      <c r="O86" s="55" t="s">
        <v>135</v>
      </c>
      <c r="P86" s="55" t="s">
        <v>136</v>
      </c>
      <c r="Q86" s="55" t="s">
        <v>137</v>
      </c>
      <c r="R86" s="55" t="s">
        <v>138</v>
      </c>
      <c r="S86" s="55" t="s">
        <v>139</v>
      </c>
      <c r="T86" s="56" t="s">
        <v>140</v>
      </c>
    </row>
    <row r="87" spans="2:65" s="1" customFormat="1" ht="22.95" customHeight="1">
      <c r="B87" s="30"/>
      <c r="C87" s="59" t="s">
        <v>141</v>
      </c>
      <c r="J87" s="114">
        <f>BK87</f>
        <v>0</v>
      </c>
      <c r="L87" s="30"/>
      <c r="M87" s="57"/>
      <c r="N87" s="48"/>
      <c r="O87" s="48"/>
      <c r="P87" s="115">
        <f>P88+P128+P135+P140+P176+P224+P266</f>
        <v>0</v>
      </c>
      <c r="Q87" s="48"/>
      <c r="R87" s="115">
        <f>R88+R128+R135+R140+R176+R224+R266</f>
        <v>1.0942275000000001</v>
      </c>
      <c r="S87" s="48"/>
      <c r="T87" s="116">
        <f>T88+T128+T135+T140+T176+T224+T266</f>
        <v>0</v>
      </c>
      <c r="AT87" s="15" t="s">
        <v>68</v>
      </c>
      <c r="AU87" s="15" t="s">
        <v>115</v>
      </c>
      <c r="BK87" s="117">
        <f>BK88+BK128+BK135+BK140+BK176+BK224+BK266</f>
        <v>0</v>
      </c>
    </row>
    <row r="88" spans="2:65" s="11" customFormat="1" ht="25.95" customHeight="1">
      <c r="B88" s="118"/>
      <c r="D88" s="119" t="s">
        <v>68</v>
      </c>
      <c r="E88" s="120" t="s">
        <v>1018</v>
      </c>
      <c r="F88" s="120" t="s">
        <v>1019</v>
      </c>
      <c r="I88" s="121"/>
      <c r="J88" s="122">
        <f>BK88</f>
        <v>0</v>
      </c>
      <c r="L88" s="118"/>
      <c r="M88" s="123"/>
      <c r="P88" s="124">
        <f>SUM(P89:P127)</f>
        <v>0</v>
      </c>
      <c r="R88" s="124">
        <f>SUM(R89:R127)</f>
        <v>5.2600000000000008E-3</v>
      </c>
      <c r="T88" s="125">
        <f>SUM(T89:T127)</f>
        <v>0</v>
      </c>
      <c r="AR88" s="119" t="s">
        <v>158</v>
      </c>
      <c r="AT88" s="126" t="s">
        <v>68</v>
      </c>
      <c r="AU88" s="126" t="s">
        <v>69</v>
      </c>
      <c r="AY88" s="119" t="s">
        <v>144</v>
      </c>
      <c r="BK88" s="127">
        <f>SUM(BK89:BK127)</f>
        <v>0</v>
      </c>
    </row>
    <row r="89" spans="2:65" s="1" customFormat="1" ht="21.75" customHeight="1">
      <c r="B89" s="30"/>
      <c r="C89" s="130" t="s">
        <v>76</v>
      </c>
      <c r="D89" s="130" t="s">
        <v>146</v>
      </c>
      <c r="E89" s="131" t="s">
        <v>1020</v>
      </c>
      <c r="F89" s="132" t="s">
        <v>1021</v>
      </c>
      <c r="G89" s="133" t="s">
        <v>156</v>
      </c>
      <c r="H89" s="134">
        <v>1</v>
      </c>
      <c r="I89" s="135"/>
      <c r="J89" s="136">
        <f>ROUND(I89*H89,2)</f>
        <v>0</v>
      </c>
      <c r="K89" s="137"/>
      <c r="L89" s="30"/>
      <c r="M89" s="138" t="s">
        <v>19</v>
      </c>
      <c r="N89" s="139" t="s">
        <v>40</v>
      </c>
      <c r="P89" s="140">
        <f>O89*H89</f>
        <v>0</v>
      </c>
      <c r="Q89" s="140">
        <v>0</v>
      </c>
      <c r="R89" s="140">
        <f>Q89*H89</f>
        <v>0</v>
      </c>
      <c r="S89" s="140">
        <v>0</v>
      </c>
      <c r="T89" s="141">
        <f>S89*H89</f>
        <v>0</v>
      </c>
      <c r="AR89" s="142" t="s">
        <v>475</v>
      </c>
      <c r="AT89" s="142" t="s">
        <v>146</v>
      </c>
      <c r="AU89" s="142" t="s">
        <v>76</v>
      </c>
      <c r="AY89" s="15" t="s">
        <v>144</v>
      </c>
      <c r="BE89" s="143">
        <f>IF(N89="základní",J89,0)</f>
        <v>0</v>
      </c>
      <c r="BF89" s="143">
        <f>IF(N89="snížená",J89,0)</f>
        <v>0</v>
      </c>
      <c r="BG89" s="143">
        <f>IF(N89="zákl. přenesená",J89,0)</f>
        <v>0</v>
      </c>
      <c r="BH89" s="143">
        <f>IF(N89="sníž. přenesená",J89,0)</f>
        <v>0</v>
      </c>
      <c r="BI89" s="143">
        <f>IF(N89="nulová",J89,0)</f>
        <v>0</v>
      </c>
      <c r="BJ89" s="15" t="s">
        <v>76</v>
      </c>
      <c r="BK89" s="143">
        <f>ROUND(I89*H89,2)</f>
        <v>0</v>
      </c>
      <c r="BL89" s="15" t="s">
        <v>475</v>
      </c>
      <c r="BM89" s="142" t="s">
        <v>1022</v>
      </c>
    </row>
    <row r="90" spans="2:65" s="1" customFormat="1">
      <c r="B90" s="30"/>
      <c r="D90" s="144" t="s">
        <v>152</v>
      </c>
      <c r="F90" s="145" t="s">
        <v>1023</v>
      </c>
      <c r="I90" s="146"/>
      <c r="L90" s="30"/>
      <c r="M90" s="147"/>
      <c r="T90" s="51"/>
      <c r="AT90" s="15" t="s">
        <v>152</v>
      </c>
      <c r="AU90" s="15" t="s">
        <v>76</v>
      </c>
    </row>
    <row r="91" spans="2:65" s="1" customFormat="1" ht="24.15" customHeight="1">
      <c r="B91" s="30"/>
      <c r="C91" s="148" t="s">
        <v>78</v>
      </c>
      <c r="D91" s="148" t="s">
        <v>164</v>
      </c>
      <c r="E91" s="149" t="s">
        <v>1024</v>
      </c>
      <c r="F91" s="150" t="s">
        <v>1025</v>
      </c>
      <c r="G91" s="151" t="s">
        <v>156</v>
      </c>
      <c r="H91" s="152">
        <v>1</v>
      </c>
      <c r="I91" s="153"/>
      <c r="J91" s="154">
        <f t="shared" ref="J91:J106" si="0">ROUND(I91*H91,2)</f>
        <v>0</v>
      </c>
      <c r="K91" s="155"/>
      <c r="L91" s="156"/>
      <c r="M91" s="157" t="s">
        <v>19</v>
      </c>
      <c r="N91" s="158" t="s">
        <v>40</v>
      </c>
      <c r="P91" s="140">
        <f t="shared" ref="P91:P106" si="1">O91*H91</f>
        <v>0</v>
      </c>
      <c r="Q91" s="140">
        <v>0</v>
      </c>
      <c r="R91" s="140">
        <f t="shared" ref="R91:R106" si="2">Q91*H91</f>
        <v>0</v>
      </c>
      <c r="S91" s="140">
        <v>0</v>
      </c>
      <c r="T91" s="141">
        <f t="shared" ref="T91:T106" si="3">S91*H91</f>
        <v>0</v>
      </c>
      <c r="AR91" s="142" t="s">
        <v>1026</v>
      </c>
      <c r="AT91" s="142" t="s">
        <v>164</v>
      </c>
      <c r="AU91" s="142" t="s">
        <v>76</v>
      </c>
      <c r="AY91" s="15" t="s">
        <v>144</v>
      </c>
      <c r="BE91" s="143">
        <f t="shared" ref="BE91:BE106" si="4">IF(N91="základní",J91,0)</f>
        <v>0</v>
      </c>
      <c r="BF91" s="143">
        <f t="shared" ref="BF91:BF106" si="5">IF(N91="snížená",J91,0)</f>
        <v>0</v>
      </c>
      <c r="BG91" s="143">
        <f t="shared" ref="BG91:BG106" si="6">IF(N91="zákl. přenesená",J91,0)</f>
        <v>0</v>
      </c>
      <c r="BH91" s="143">
        <f t="shared" ref="BH91:BH106" si="7">IF(N91="sníž. přenesená",J91,0)</f>
        <v>0</v>
      </c>
      <c r="BI91" s="143">
        <f t="shared" ref="BI91:BI106" si="8">IF(N91="nulová",J91,0)</f>
        <v>0</v>
      </c>
      <c r="BJ91" s="15" t="s">
        <v>76</v>
      </c>
      <c r="BK91" s="143">
        <f t="shared" ref="BK91:BK106" si="9">ROUND(I91*H91,2)</f>
        <v>0</v>
      </c>
      <c r="BL91" s="15" t="s">
        <v>475</v>
      </c>
      <c r="BM91" s="142" t="s">
        <v>1027</v>
      </c>
    </row>
    <row r="92" spans="2:65" s="1" customFormat="1" ht="16.5" customHeight="1">
      <c r="B92" s="30"/>
      <c r="C92" s="148" t="s">
        <v>158</v>
      </c>
      <c r="D92" s="148" t="s">
        <v>164</v>
      </c>
      <c r="E92" s="149" t="s">
        <v>1028</v>
      </c>
      <c r="F92" s="150" t="s">
        <v>1029</v>
      </c>
      <c r="G92" s="151" t="s">
        <v>156</v>
      </c>
      <c r="H92" s="152">
        <v>2</v>
      </c>
      <c r="I92" s="153"/>
      <c r="J92" s="154">
        <f t="shared" si="0"/>
        <v>0</v>
      </c>
      <c r="K92" s="155"/>
      <c r="L92" s="156"/>
      <c r="M92" s="157" t="s">
        <v>19</v>
      </c>
      <c r="N92" s="158" t="s">
        <v>40</v>
      </c>
      <c r="P92" s="140">
        <f t="shared" si="1"/>
        <v>0</v>
      </c>
      <c r="Q92" s="140">
        <v>0</v>
      </c>
      <c r="R92" s="140">
        <f t="shared" si="2"/>
        <v>0</v>
      </c>
      <c r="S92" s="140">
        <v>0</v>
      </c>
      <c r="T92" s="141">
        <f t="shared" si="3"/>
        <v>0</v>
      </c>
      <c r="AR92" s="142" t="s">
        <v>1026</v>
      </c>
      <c r="AT92" s="142" t="s">
        <v>164</v>
      </c>
      <c r="AU92" s="142" t="s">
        <v>76</v>
      </c>
      <c r="AY92" s="15" t="s">
        <v>144</v>
      </c>
      <c r="BE92" s="143">
        <f t="shared" si="4"/>
        <v>0</v>
      </c>
      <c r="BF92" s="143">
        <f t="shared" si="5"/>
        <v>0</v>
      </c>
      <c r="BG92" s="143">
        <f t="shared" si="6"/>
        <v>0</v>
      </c>
      <c r="BH92" s="143">
        <f t="shared" si="7"/>
        <v>0</v>
      </c>
      <c r="BI92" s="143">
        <f t="shared" si="8"/>
        <v>0</v>
      </c>
      <c r="BJ92" s="15" t="s">
        <v>76</v>
      </c>
      <c r="BK92" s="143">
        <f t="shared" si="9"/>
        <v>0</v>
      </c>
      <c r="BL92" s="15" t="s">
        <v>475</v>
      </c>
      <c r="BM92" s="142" t="s">
        <v>1030</v>
      </c>
    </row>
    <row r="93" spans="2:65" s="1" customFormat="1" ht="16.5" customHeight="1">
      <c r="B93" s="30"/>
      <c r="C93" s="148" t="s">
        <v>150</v>
      </c>
      <c r="D93" s="148" t="s">
        <v>164</v>
      </c>
      <c r="E93" s="149" t="s">
        <v>1031</v>
      </c>
      <c r="F93" s="150" t="s">
        <v>1032</v>
      </c>
      <c r="G93" s="151" t="s">
        <v>156</v>
      </c>
      <c r="H93" s="152">
        <v>23</v>
      </c>
      <c r="I93" s="153"/>
      <c r="J93" s="154">
        <f t="shared" si="0"/>
        <v>0</v>
      </c>
      <c r="K93" s="155"/>
      <c r="L93" s="156"/>
      <c r="M93" s="157" t="s">
        <v>19</v>
      </c>
      <c r="N93" s="158" t="s">
        <v>40</v>
      </c>
      <c r="P93" s="140">
        <f t="shared" si="1"/>
        <v>0</v>
      </c>
      <c r="Q93" s="140">
        <v>0</v>
      </c>
      <c r="R93" s="140">
        <f t="shared" si="2"/>
        <v>0</v>
      </c>
      <c r="S93" s="140">
        <v>0</v>
      </c>
      <c r="T93" s="141">
        <f t="shared" si="3"/>
        <v>0</v>
      </c>
      <c r="AR93" s="142" t="s">
        <v>1026</v>
      </c>
      <c r="AT93" s="142" t="s">
        <v>164</v>
      </c>
      <c r="AU93" s="142" t="s">
        <v>76</v>
      </c>
      <c r="AY93" s="15" t="s">
        <v>144</v>
      </c>
      <c r="BE93" s="143">
        <f t="shared" si="4"/>
        <v>0</v>
      </c>
      <c r="BF93" s="143">
        <f t="shared" si="5"/>
        <v>0</v>
      </c>
      <c r="BG93" s="143">
        <f t="shared" si="6"/>
        <v>0</v>
      </c>
      <c r="BH93" s="143">
        <f t="shared" si="7"/>
        <v>0</v>
      </c>
      <c r="BI93" s="143">
        <f t="shared" si="8"/>
        <v>0</v>
      </c>
      <c r="BJ93" s="15" t="s">
        <v>76</v>
      </c>
      <c r="BK93" s="143">
        <f t="shared" si="9"/>
        <v>0</v>
      </c>
      <c r="BL93" s="15" t="s">
        <v>475</v>
      </c>
      <c r="BM93" s="142" t="s">
        <v>1033</v>
      </c>
    </row>
    <row r="94" spans="2:65" s="1" customFormat="1" ht="16.5" customHeight="1">
      <c r="B94" s="30"/>
      <c r="C94" s="148" t="s">
        <v>171</v>
      </c>
      <c r="D94" s="148" t="s">
        <v>164</v>
      </c>
      <c r="E94" s="149" t="s">
        <v>1034</v>
      </c>
      <c r="F94" s="150" t="s">
        <v>1035</v>
      </c>
      <c r="G94" s="151" t="s">
        <v>156</v>
      </c>
      <c r="H94" s="152">
        <v>1</v>
      </c>
      <c r="I94" s="153"/>
      <c r="J94" s="154">
        <f t="shared" si="0"/>
        <v>0</v>
      </c>
      <c r="K94" s="155"/>
      <c r="L94" s="156"/>
      <c r="M94" s="157" t="s">
        <v>19</v>
      </c>
      <c r="N94" s="158" t="s">
        <v>40</v>
      </c>
      <c r="P94" s="140">
        <f t="shared" si="1"/>
        <v>0</v>
      </c>
      <c r="Q94" s="140">
        <v>0</v>
      </c>
      <c r="R94" s="140">
        <f t="shared" si="2"/>
        <v>0</v>
      </c>
      <c r="S94" s="140">
        <v>0</v>
      </c>
      <c r="T94" s="141">
        <f t="shared" si="3"/>
        <v>0</v>
      </c>
      <c r="AR94" s="142" t="s">
        <v>1026</v>
      </c>
      <c r="AT94" s="142" t="s">
        <v>164</v>
      </c>
      <c r="AU94" s="142" t="s">
        <v>76</v>
      </c>
      <c r="AY94" s="15" t="s">
        <v>144</v>
      </c>
      <c r="BE94" s="143">
        <f t="shared" si="4"/>
        <v>0</v>
      </c>
      <c r="BF94" s="143">
        <f t="shared" si="5"/>
        <v>0</v>
      </c>
      <c r="BG94" s="143">
        <f t="shared" si="6"/>
        <v>0</v>
      </c>
      <c r="BH94" s="143">
        <f t="shared" si="7"/>
        <v>0</v>
      </c>
      <c r="BI94" s="143">
        <f t="shared" si="8"/>
        <v>0</v>
      </c>
      <c r="BJ94" s="15" t="s">
        <v>76</v>
      </c>
      <c r="BK94" s="143">
        <f t="shared" si="9"/>
        <v>0</v>
      </c>
      <c r="BL94" s="15" t="s">
        <v>475</v>
      </c>
      <c r="BM94" s="142" t="s">
        <v>1036</v>
      </c>
    </row>
    <row r="95" spans="2:65" s="1" customFormat="1" ht="16.5" customHeight="1">
      <c r="B95" s="30"/>
      <c r="C95" s="130" t="s">
        <v>176</v>
      </c>
      <c r="D95" s="130" t="s">
        <v>146</v>
      </c>
      <c r="E95" s="131" t="s">
        <v>1037</v>
      </c>
      <c r="F95" s="132" t="s">
        <v>1038</v>
      </c>
      <c r="G95" s="133" t="s">
        <v>156</v>
      </c>
      <c r="H95" s="134">
        <v>1</v>
      </c>
      <c r="I95" s="135"/>
      <c r="J95" s="136">
        <f t="shared" si="0"/>
        <v>0</v>
      </c>
      <c r="K95" s="137"/>
      <c r="L95" s="30"/>
      <c r="M95" s="138" t="s">
        <v>19</v>
      </c>
      <c r="N95" s="139" t="s">
        <v>40</v>
      </c>
      <c r="P95" s="140">
        <f t="shared" si="1"/>
        <v>0</v>
      </c>
      <c r="Q95" s="140">
        <v>0</v>
      </c>
      <c r="R95" s="140">
        <f t="shared" si="2"/>
        <v>0</v>
      </c>
      <c r="S95" s="140">
        <v>0</v>
      </c>
      <c r="T95" s="141">
        <f t="shared" si="3"/>
        <v>0</v>
      </c>
      <c r="AR95" s="142" t="s">
        <v>475</v>
      </c>
      <c r="AT95" s="142" t="s">
        <v>146</v>
      </c>
      <c r="AU95" s="142" t="s">
        <v>76</v>
      </c>
      <c r="AY95" s="15" t="s">
        <v>144</v>
      </c>
      <c r="BE95" s="143">
        <f t="shared" si="4"/>
        <v>0</v>
      </c>
      <c r="BF95" s="143">
        <f t="shared" si="5"/>
        <v>0</v>
      </c>
      <c r="BG95" s="143">
        <f t="shared" si="6"/>
        <v>0</v>
      </c>
      <c r="BH95" s="143">
        <f t="shared" si="7"/>
        <v>0</v>
      </c>
      <c r="BI95" s="143">
        <f t="shared" si="8"/>
        <v>0</v>
      </c>
      <c r="BJ95" s="15" t="s">
        <v>76</v>
      </c>
      <c r="BK95" s="143">
        <f t="shared" si="9"/>
        <v>0</v>
      </c>
      <c r="BL95" s="15" t="s">
        <v>475</v>
      </c>
      <c r="BM95" s="142" t="s">
        <v>1039</v>
      </c>
    </row>
    <row r="96" spans="2:65" s="1" customFormat="1" ht="16.5" customHeight="1">
      <c r="B96" s="30"/>
      <c r="C96" s="148" t="s">
        <v>181</v>
      </c>
      <c r="D96" s="148" t="s">
        <v>164</v>
      </c>
      <c r="E96" s="149" t="s">
        <v>1040</v>
      </c>
      <c r="F96" s="150" t="s">
        <v>1041</v>
      </c>
      <c r="G96" s="151" t="s">
        <v>156</v>
      </c>
      <c r="H96" s="152">
        <v>1</v>
      </c>
      <c r="I96" s="153"/>
      <c r="J96" s="154">
        <f t="shared" si="0"/>
        <v>0</v>
      </c>
      <c r="K96" s="155"/>
      <c r="L96" s="156"/>
      <c r="M96" s="157" t="s">
        <v>19</v>
      </c>
      <c r="N96" s="158" t="s">
        <v>40</v>
      </c>
      <c r="P96" s="140">
        <f t="shared" si="1"/>
        <v>0</v>
      </c>
      <c r="Q96" s="140">
        <v>0</v>
      </c>
      <c r="R96" s="140">
        <f t="shared" si="2"/>
        <v>0</v>
      </c>
      <c r="S96" s="140">
        <v>0</v>
      </c>
      <c r="T96" s="141">
        <f t="shared" si="3"/>
        <v>0</v>
      </c>
      <c r="AR96" s="142" t="s">
        <v>1026</v>
      </c>
      <c r="AT96" s="142" t="s">
        <v>164</v>
      </c>
      <c r="AU96" s="142" t="s">
        <v>76</v>
      </c>
      <c r="AY96" s="15" t="s">
        <v>144</v>
      </c>
      <c r="BE96" s="143">
        <f t="shared" si="4"/>
        <v>0</v>
      </c>
      <c r="BF96" s="143">
        <f t="shared" si="5"/>
        <v>0</v>
      </c>
      <c r="BG96" s="143">
        <f t="shared" si="6"/>
        <v>0</v>
      </c>
      <c r="BH96" s="143">
        <f t="shared" si="7"/>
        <v>0</v>
      </c>
      <c r="BI96" s="143">
        <f t="shared" si="8"/>
        <v>0</v>
      </c>
      <c r="BJ96" s="15" t="s">
        <v>76</v>
      </c>
      <c r="BK96" s="143">
        <f t="shared" si="9"/>
        <v>0</v>
      </c>
      <c r="BL96" s="15" t="s">
        <v>475</v>
      </c>
      <c r="BM96" s="142" t="s">
        <v>1042</v>
      </c>
    </row>
    <row r="97" spans="2:65" s="1" customFormat="1" ht="16.5" customHeight="1">
      <c r="B97" s="30"/>
      <c r="C97" s="130" t="s">
        <v>167</v>
      </c>
      <c r="D97" s="130" t="s">
        <v>146</v>
      </c>
      <c r="E97" s="131" t="s">
        <v>1043</v>
      </c>
      <c r="F97" s="132" t="s">
        <v>1044</v>
      </c>
      <c r="G97" s="133" t="s">
        <v>156</v>
      </c>
      <c r="H97" s="134">
        <v>4</v>
      </c>
      <c r="I97" s="135"/>
      <c r="J97" s="136">
        <f t="shared" si="0"/>
        <v>0</v>
      </c>
      <c r="K97" s="137"/>
      <c r="L97" s="30"/>
      <c r="M97" s="138" t="s">
        <v>19</v>
      </c>
      <c r="N97" s="139" t="s">
        <v>40</v>
      </c>
      <c r="P97" s="140">
        <f t="shared" si="1"/>
        <v>0</v>
      </c>
      <c r="Q97" s="140">
        <v>0</v>
      </c>
      <c r="R97" s="140">
        <f t="shared" si="2"/>
        <v>0</v>
      </c>
      <c r="S97" s="140">
        <v>0</v>
      </c>
      <c r="T97" s="141">
        <f t="shared" si="3"/>
        <v>0</v>
      </c>
      <c r="AR97" s="142" t="s">
        <v>475</v>
      </c>
      <c r="AT97" s="142" t="s">
        <v>146</v>
      </c>
      <c r="AU97" s="142" t="s">
        <v>76</v>
      </c>
      <c r="AY97" s="15" t="s">
        <v>144</v>
      </c>
      <c r="BE97" s="143">
        <f t="shared" si="4"/>
        <v>0</v>
      </c>
      <c r="BF97" s="143">
        <f t="shared" si="5"/>
        <v>0</v>
      </c>
      <c r="BG97" s="143">
        <f t="shared" si="6"/>
        <v>0</v>
      </c>
      <c r="BH97" s="143">
        <f t="shared" si="7"/>
        <v>0</v>
      </c>
      <c r="BI97" s="143">
        <f t="shared" si="8"/>
        <v>0</v>
      </c>
      <c r="BJ97" s="15" t="s">
        <v>76</v>
      </c>
      <c r="BK97" s="143">
        <f t="shared" si="9"/>
        <v>0</v>
      </c>
      <c r="BL97" s="15" t="s">
        <v>475</v>
      </c>
      <c r="BM97" s="142" t="s">
        <v>1045</v>
      </c>
    </row>
    <row r="98" spans="2:65" s="1" customFormat="1" ht="16.5" customHeight="1">
      <c r="B98" s="30"/>
      <c r="C98" s="148" t="s">
        <v>191</v>
      </c>
      <c r="D98" s="148" t="s">
        <v>164</v>
      </c>
      <c r="E98" s="149" t="s">
        <v>1046</v>
      </c>
      <c r="F98" s="150" t="s">
        <v>1047</v>
      </c>
      <c r="G98" s="151" t="s">
        <v>156</v>
      </c>
      <c r="H98" s="152">
        <v>3</v>
      </c>
      <c r="I98" s="153"/>
      <c r="J98" s="154">
        <f t="shared" si="0"/>
        <v>0</v>
      </c>
      <c r="K98" s="155"/>
      <c r="L98" s="156"/>
      <c r="M98" s="157" t="s">
        <v>19</v>
      </c>
      <c r="N98" s="158" t="s">
        <v>40</v>
      </c>
      <c r="P98" s="140">
        <f t="shared" si="1"/>
        <v>0</v>
      </c>
      <c r="Q98" s="140">
        <v>0</v>
      </c>
      <c r="R98" s="140">
        <f t="shared" si="2"/>
        <v>0</v>
      </c>
      <c r="S98" s="140">
        <v>0</v>
      </c>
      <c r="T98" s="141">
        <f t="shared" si="3"/>
        <v>0</v>
      </c>
      <c r="AR98" s="142" t="s">
        <v>1026</v>
      </c>
      <c r="AT98" s="142" t="s">
        <v>164</v>
      </c>
      <c r="AU98" s="142" t="s">
        <v>76</v>
      </c>
      <c r="AY98" s="15" t="s">
        <v>144</v>
      </c>
      <c r="BE98" s="143">
        <f t="shared" si="4"/>
        <v>0</v>
      </c>
      <c r="BF98" s="143">
        <f t="shared" si="5"/>
        <v>0</v>
      </c>
      <c r="BG98" s="143">
        <f t="shared" si="6"/>
        <v>0</v>
      </c>
      <c r="BH98" s="143">
        <f t="shared" si="7"/>
        <v>0</v>
      </c>
      <c r="BI98" s="143">
        <f t="shared" si="8"/>
        <v>0</v>
      </c>
      <c r="BJ98" s="15" t="s">
        <v>76</v>
      </c>
      <c r="BK98" s="143">
        <f t="shared" si="9"/>
        <v>0</v>
      </c>
      <c r="BL98" s="15" t="s">
        <v>475</v>
      </c>
      <c r="BM98" s="142" t="s">
        <v>1048</v>
      </c>
    </row>
    <row r="99" spans="2:65" s="1" customFormat="1" ht="16.5" customHeight="1">
      <c r="B99" s="30"/>
      <c r="C99" s="148" t="s">
        <v>197</v>
      </c>
      <c r="D99" s="148" t="s">
        <v>164</v>
      </c>
      <c r="E99" s="149" t="s">
        <v>1049</v>
      </c>
      <c r="F99" s="150" t="s">
        <v>1050</v>
      </c>
      <c r="G99" s="151" t="s">
        <v>156</v>
      </c>
      <c r="H99" s="152">
        <v>1</v>
      </c>
      <c r="I99" s="153"/>
      <c r="J99" s="154">
        <f t="shared" si="0"/>
        <v>0</v>
      </c>
      <c r="K99" s="155"/>
      <c r="L99" s="156"/>
      <c r="M99" s="157" t="s">
        <v>19</v>
      </c>
      <c r="N99" s="158" t="s">
        <v>40</v>
      </c>
      <c r="P99" s="140">
        <f t="shared" si="1"/>
        <v>0</v>
      </c>
      <c r="Q99" s="140">
        <v>0</v>
      </c>
      <c r="R99" s="140">
        <f t="shared" si="2"/>
        <v>0</v>
      </c>
      <c r="S99" s="140">
        <v>0</v>
      </c>
      <c r="T99" s="141">
        <f t="shared" si="3"/>
        <v>0</v>
      </c>
      <c r="AR99" s="142" t="s">
        <v>1026</v>
      </c>
      <c r="AT99" s="142" t="s">
        <v>164</v>
      </c>
      <c r="AU99" s="142" t="s">
        <v>76</v>
      </c>
      <c r="AY99" s="15" t="s">
        <v>144</v>
      </c>
      <c r="BE99" s="143">
        <f t="shared" si="4"/>
        <v>0</v>
      </c>
      <c r="BF99" s="143">
        <f t="shared" si="5"/>
        <v>0</v>
      </c>
      <c r="BG99" s="143">
        <f t="shared" si="6"/>
        <v>0</v>
      </c>
      <c r="BH99" s="143">
        <f t="shared" si="7"/>
        <v>0</v>
      </c>
      <c r="BI99" s="143">
        <f t="shared" si="8"/>
        <v>0</v>
      </c>
      <c r="BJ99" s="15" t="s">
        <v>76</v>
      </c>
      <c r="BK99" s="143">
        <f t="shared" si="9"/>
        <v>0</v>
      </c>
      <c r="BL99" s="15" t="s">
        <v>475</v>
      </c>
      <c r="BM99" s="142" t="s">
        <v>1051</v>
      </c>
    </row>
    <row r="100" spans="2:65" s="1" customFormat="1" ht="16.5" customHeight="1">
      <c r="B100" s="30"/>
      <c r="C100" s="130" t="s">
        <v>202</v>
      </c>
      <c r="D100" s="130" t="s">
        <v>146</v>
      </c>
      <c r="E100" s="131" t="s">
        <v>1043</v>
      </c>
      <c r="F100" s="132" t="s">
        <v>1044</v>
      </c>
      <c r="G100" s="133" t="s">
        <v>156</v>
      </c>
      <c r="H100" s="134">
        <v>15</v>
      </c>
      <c r="I100" s="135"/>
      <c r="J100" s="136">
        <f t="shared" si="0"/>
        <v>0</v>
      </c>
      <c r="K100" s="137"/>
      <c r="L100" s="30"/>
      <c r="M100" s="138" t="s">
        <v>19</v>
      </c>
      <c r="N100" s="139" t="s">
        <v>40</v>
      </c>
      <c r="P100" s="140">
        <f t="shared" si="1"/>
        <v>0</v>
      </c>
      <c r="Q100" s="140">
        <v>0</v>
      </c>
      <c r="R100" s="140">
        <f t="shared" si="2"/>
        <v>0</v>
      </c>
      <c r="S100" s="140">
        <v>0</v>
      </c>
      <c r="T100" s="141">
        <f t="shared" si="3"/>
        <v>0</v>
      </c>
      <c r="AR100" s="142" t="s">
        <v>475</v>
      </c>
      <c r="AT100" s="142" t="s">
        <v>146</v>
      </c>
      <c r="AU100" s="142" t="s">
        <v>76</v>
      </c>
      <c r="AY100" s="15" t="s">
        <v>144</v>
      </c>
      <c r="BE100" s="143">
        <f t="shared" si="4"/>
        <v>0</v>
      </c>
      <c r="BF100" s="143">
        <f t="shared" si="5"/>
        <v>0</v>
      </c>
      <c r="BG100" s="143">
        <f t="shared" si="6"/>
        <v>0</v>
      </c>
      <c r="BH100" s="143">
        <f t="shared" si="7"/>
        <v>0</v>
      </c>
      <c r="BI100" s="143">
        <f t="shared" si="8"/>
        <v>0</v>
      </c>
      <c r="BJ100" s="15" t="s">
        <v>76</v>
      </c>
      <c r="BK100" s="143">
        <f t="shared" si="9"/>
        <v>0</v>
      </c>
      <c r="BL100" s="15" t="s">
        <v>475</v>
      </c>
      <c r="BM100" s="142" t="s">
        <v>1052</v>
      </c>
    </row>
    <row r="101" spans="2:65" s="1" customFormat="1" ht="16.5" customHeight="1">
      <c r="B101" s="30"/>
      <c r="C101" s="148" t="s">
        <v>207</v>
      </c>
      <c r="D101" s="148" t="s">
        <v>164</v>
      </c>
      <c r="E101" s="149" t="s">
        <v>1053</v>
      </c>
      <c r="F101" s="150" t="s">
        <v>1054</v>
      </c>
      <c r="G101" s="151" t="s">
        <v>156</v>
      </c>
      <c r="H101" s="152">
        <v>12</v>
      </c>
      <c r="I101" s="153"/>
      <c r="J101" s="154">
        <f t="shared" si="0"/>
        <v>0</v>
      </c>
      <c r="K101" s="155"/>
      <c r="L101" s="156"/>
      <c r="M101" s="157" t="s">
        <v>19</v>
      </c>
      <c r="N101" s="158" t="s">
        <v>40</v>
      </c>
      <c r="P101" s="140">
        <f t="shared" si="1"/>
        <v>0</v>
      </c>
      <c r="Q101" s="140">
        <v>0</v>
      </c>
      <c r="R101" s="140">
        <f t="shared" si="2"/>
        <v>0</v>
      </c>
      <c r="S101" s="140">
        <v>0</v>
      </c>
      <c r="T101" s="141">
        <f t="shared" si="3"/>
        <v>0</v>
      </c>
      <c r="AR101" s="142" t="s">
        <v>1026</v>
      </c>
      <c r="AT101" s="142" t="s">
        <v>164</v>
      </c>
      <c r="AU101" s="142" t="s">
        <v>76</v>
      </c>
      <c r="AY101" s="15" t="s">
        <v>144</v>
      </c>
      <c r="BE101" s="143">
        <f t="shared" si="4"/>
        <v>0</v>
      </c>
      <c r="BF101" s="143">
        <f t="shared" si="5"/>
        <v>0</v>
      </c>
      <c r="BG101" s="143">
        <f t="shared" si="6"/>
        <v>0</v>
      </c>
      <c r="BH101" s="143">
        <f t="shared" si="7"/>
        <v>0</v>
      </c>
      <c r="BI101" s="143">
        <f t="shared" si="8"/>
        <v>0</v>
      </c>
      <c r="BJ101" s="15" t="s">
        <v>76</v>
      </c>
      <c r="BK101" s="143">
        <f t="shared" si="9"/>
        <v>0</v>
      </c>
      <c r="BL101" s="15" t="s">
        <v>475</v>
      </c>
      <c r="BM101" s="142" t="s">
        <v>1055</v>
      </c>
    </row>
    <row r="102" spans="2:65" s="1" customFormat="1" ht="16.5" customHeight="1">
      <c r="B102" s="30"/>
      <c r="C102" s="148" t="s">
        <v>210</v>
      </c>
      <c r="D102" s="148" t="s">
        <v>164</v>
      </c>
      <c r="E102" s="149" t="s">
        <v>1056</v>
      </c>
      <c r="F102" s="150" t="s">
        <v>1057</v>
      </c>
      <c r="G102" s="151" t="s">
        <v>156</v>
      </c>
      <c r="H102" s="152">
        <v>3</v>
      </c>
      <c r="I102" s="153"/>
      <c r="J102" s="154">
        <f t="shared" si="0"/>
        <v>0</v>
      </c>
      <c r="K102" s="155"/>
      <c r="L102" s="156"/>
      <c r="M102" s="157" t="s">
        <v>19</v>
      </c>
      <c r="N102" s="158" t="s">
        <v>40</v>
      </c>
      <c r="P102" s="140">
        <f t="shared" si="1"/>
        <v>0</v>
      </c>
      <c r="Q102" s="140">
        <v>0</v>
      </c>
      <c r="R102" s="140">
        <f t="shared" si="2"/>
        <v>0</v>
      </c>
      <c r="S102" s="140">
        <v>0</v>
      </c>
      <c r="T102" s="141">
        <f t="shared" si="3"/>
        <v>0</v>
      </c>
      <c r="AR102" s="142" t="s">
        <v>1026</v>
      </c>
      <c r="AT102" s="142" t="s">
        <v>164</v>
      </c>
      <c r="AU102" s="142" t="s">
        <v>76</v>
      </c>
      <c r="AY102" s="15" t="s">
        <v>144</v>
      </c>
      <c r="BE102" s="143">
        <f t="shared" si="4"/>
        <v>0</v>
      </c>
      <c r="BF102" s="143">
        <f t="shared" si="5"/>
        <v>0</v>
      </c>
      <c r="BG102" s="143">
        <f t="shared" si="6"/>
        <v>0</v>
      </c>
      <c r="BH102" s="143">
        <f t="shared" si="7"/>
        <v>0</v>
      </c>
      <c r="BI102" s="143">
        <f t="shared" si="8"/>
        <v>0</v>
      </c>
      <c r="BJ102" s="15" t="s">
        <v>76</v>
      </c>
      <c r="BK102" s="143">
        <f t="shared" si="9"/>
        <v>0</v>
      </c>
      <c r="BL102" s="15" t="s">
        <v>475</v>
      </c>
      <c r="BM102" s="142" t="s">
        <v>1058</v>
      </c>
    </row>
    <row r="103" spans="2:65" s="1" customFormat="1" ht="16.5" customHeight="1">
      <c r="B103" s="30"/>
      <c r="C103" s="130" t="s">
        <v>215</v>
      </c>
      <c r="D103" s="130" t="s">
        <v>146</v>
      </c>
      <c r="E103" s="131" t="s">
        <v>1043</v>
      </c>
      <c r="F103" s="132" t="s">
        <v>1044</v>
      </c>
      <c r="G103" s="133" t="s">
        <v>156</v>
      </c>
      <c r="H103" s="134">
        <v>31</v>
      </c>
      <c r="I103" s="135"/>
      <c r="J103" s="136">
        <f t="shared" si="0"/>
        <v>0</v>
      </c>
      <c r="K103" s="137"/>
      <c r="L103" s="30"/>
      <c r="M103" s="138" t="s">
        <v>19</v>
      </c>
      <c r="N103" s="139" t="s">
        <v>40</v>
      </c>
      <c r="P103" s="140">
        <f t="shared" si="1"/>
        <v>0</v>
      </c>
      <c r="Q103" s="140">
        <v>0</v>
      </c>
      <c r="R103" s="140">
        <f t="shared" si="2"/>
        <v>0</v>
      </c>
      <c r="S103" s="140">
        <v>0</v>
      </c>
      <c r="T103" s="141">
        <f t="shared" si="3"/>
        <v>0</v>
      </c>
      <c r="AR103" s="142" t="s">
        <v>475</v>
      </c>
      <c r="AT103" s="142" t="s">
        <v>146</v>
      </c>
      <c r="AU103" s="142" t="s">
        <v>76</v>
      </c>
      <c r="AY103" s="15" t="s">
        <v>144</v>
      </c>
      <c r="BE103" s="143">
        <f t="shared" si="4"/>
        <v>0</v>
      </c>
      <c r="BF103" s="143">
        <f t="shared" si="5"/>
        <v>0</v>
      </c>
      <c r="BG103" s="143">
        <f t="shared" si="6"/>
        <v>0</v>
      </c>
      <c r="BH103" s="143">
        <f t="shared" si="7"/>
        <v>0</v>
      </c>
      <c r="BI103" s="143">
        <f t="shared" si="8"/>
        <v>0</v>
      </c>
      <c r="BJ103" s="15" t="s">
        <v>76</v>
      </c>
      <c r="BK103" s="143">
        <f t="shared" si="9"/>
        <v>0</v>
      </c>
      <c r="BL103" s="15" t="s">
        <v>475</v>
      </c>
      <c r="BM103" s="142" t="s">
        <v>1059</v>
      </c>
    </row>
    <row r="104" spans="2:65" s="1" customFormat="1" ht="16.5" customHeight="1">
      <c r="B104" s="30"/>
      <c r="C104" s="148" t="s">
        <v>8</v>
      </c>
      <c r="D104" s="148" t="s">
        <v>164</v>
      </c>
      <c r="E104" s="149" t="s">
        <v>1060</v>
      </c>
      <c r="F104" s="150" t="s">
        <v>1061</v>
      </c>
      <c r="G104" s="151" t="s">
        <v>156</v>
      </c>
      <c r="H104" s="152">
        <v>25</v>
      </c>
      <c r="I104" s="153"/>
      <c r="J104" s="154">
        <f t="shared" si="0"/>
        <v>0</v>
      </c>
      <c r="K104" s="155"/>
      <c r="L104" s="156"/>
      <c r="M104" s="157" t="s">
        <v>19</v>
      </c>
      <c r="N104" s="158" t="s">
        <v>40</v>
      </c>
      <c r="P104" s="140">
        <f t="shared" si="1"/>
        <v>0</v>
      </c>
      <c r="Q104" s="140">
        <v>0</v>
      </c>
      <c r="R104" s="140">
        <f t="shared" si="2"/>
        <v>0</v>
      </c>
      <c r="S104" s="140">
        <v>0</v>
      </c>
      <c r="T104" s="141">
        <f t="shared" si="3"/>
        <v>0</v>
      </c>
      <c r="AR104" s="142" t="s">
        <v>1026</v>
      </c>
      <c r="AT104" s="142" t="s">
        <v>164</v>
      </c>
      <c r="AU104" s="142" t="s">
        <v>76</v>
      </c>
      <c r="AY104" s="15" t="s">
        <v>144</v>
      </c>
      <c r="BE104" s="143">
        <f t="shared" si="4"/>
        <v>0</v>
      </c>
      <c r="BF104" s="143">
        <f t="shared" si="5"/>
        <v>0</v>
      </c>
      <c r="BG104" s="143">
        <f t="shared" si="6"/>
        <v>0</v>
      </c>
      <c r="BH104" s="143">
        <f t="shared" si="7"/>
        <v>0</v>
      </c>
      <c r="BI104" s="143">
        <f t="shared" si="8"/>
        <v>0</v>
      </c>
      <c r="BJ104" s="15" t="s">
        <v>76</v>
      </c>
      <c r="BK104" s="143">
        <f t="shared" si="9"/>
        <v>0</v>
      </c>
      <c r="BL104" s="15" t="s">
        <v>475</v>
      </c>
      <c r="BM104" s="142" t="s">
        <v>1062</v>
      </c>
    </row>
    <row r="105" spans="2:65" s="1" customFormat="1" ht="16.5" customHeight="1">
      <c r="B105" s="30"/>
      <c r="C105" s="148" t="s">
        <v>225</v>
      </c>
      <c r="D105" s="148" t="s">
        <v>164</v>
      </c>
      <c r="E105" s="149" t="s">
        <v>1063</v>
      </c>
      <c r="F105" s="150" t="s">
        <v>1064</v>
      </c>
      <c r="G105" s="151" t="s">
        <v>156</v>
      </c>
      <c r="H105" s="152">
        <v>6</v>
      </c>
      <c r="I105" s="153"/>
      <c r="J105" s="154">
        <f t="shared" si="0"/>
        <v>0</v>
      </c>
      <c r="K105" s="155"/>
      <c r="L105" s="156"/>
      <c r="M105" s="157" t="s">
        <v>19</v>
      </c>
      <c r="N105" s="158" t="s">
        <v>40</v>
      </c>
      <c r="P105" s="140">
        <f t="shared" si="1"/>
        <v>0</v>
      </c>
      <c r="Q105" s="140">
        <v>0</v>
      </c>
      <c r="R105" s="140">
        <f t="shared" si="2"/>
        <v>0</v>
      </c>
      <c r="S105" s="140">
        <v>0</v>
      </c>
      <c r="T105" s="141">
        <f t="shared" si="3"/>
        <v>0</v>
      </c>
      <c r="AR105" s="142" t="s">
        <v>1026</v>
      </c>
      <c r="AT105" s="142" t="s">
        <v>164</v>
      </c>
      <c r="AU105" s="142" t="s">
        <v>76</v>
      </c>
      <c r="AY105" s="15" t="s">
        <v>144</v>
      </c>
      <c r="BE105" s="143">
        <f t="shared" si="4"/>
        <v>0</v>
      </c>
      <c r="BF105" s="143">
        <f t="shared" si="5"/>
        <v>0</v>
      </c>
      <c r="BG105" s="143">
        <f t="shared" si="6"/>
        <v>0</v>
      </c>
      <c r="BH105" s="143">
        <f t="shared" si="7"/>
        <v>0</v>
      </c>
      <c r="BI105" s="143">
        <f t="shared" si="8"/>
        <v>0</v>
      </c>
      <c r="BJ105" s="15" t="s">
        <v>76</v>
      </c>
      <c r="BK105" s="143">
        <f t="shared" si="9"/>
        <v>0</v>
      </c>
      <c r="BL105" s="15" t="s">
        <v>475</v>
      </c>
      <c r="BM105" s="142" t="s">
        <v>1065</v>
      </c>
    </row>
    <row r="106" spans="2:65" s="1" customFormat="1" ht="16.5" customHeight="1">
      <c r="B106" s="30"/>
      <c r="C106" s="130" t="s">
        <v>230</v>
      </c>
      <c r="D106" s="130" t="s">
        <v>146</v>
      </c>
      <c r="E106" s="131" t="s">
        <v>1066</v>
      </c>
      <c r="F106" s="132" t="s">
        <v>1067</v>
      </c>
      <c r="G106" s="133" t="s">
        <v>156</v>
      </c>
      <c r="H106" s="134">
        <v>4</v>
      </c>
      <c r="I106" s="135"/>
      <c r="J106" s="136">
        <f t="shared" si="0"/>
        <v>0</v>
      </c>
      <c r="K106" s="137"/>
      <c r="L106" s="30"/>
      <c r="M106" s="138" t="s">
        <v>19</v>
      </c>
      <c r="N106" s="139" t="s">
        <v>40</v>
      </c>
      <c r="P106" s="140">
        <f t="shared" si="1"/>
        <v>0</v>
      </c>
      <c r="Q106" s="140">
        <v>0</v>
      </c>
      <c r="R106" s="140">
        <f t="shared" si="2"/>
        <v>0</v>
      </c>
      <c r="S106" s="140">
        <v>0</v>
      </c>
      <c r="T106" s="141">
        <f t="shared" si="3"/>
        <v>0</v>
      </c>
      <c r="AR106" s="142" t="s">
        <v>475</v>
      </c>
      <c r="AT106" s="142" t="s">
        <v>146</v>
      </c>
      <c r="AU106" s="142" t="s">
        <v>76</v>
      </c>
      <c r="AY106" s="15" t="s">
        <v>144</v>
      </c>
      <c r="BE106" s="143">
        <f t="shared" si="4"/>
        <v>0</v>
      </c>
      <c r="BF106" s="143">
        <f t="shared" si="5"/>
        <v>0</v>
      </c>
      <c r="BG106" s="143">
        <f t="shared" si="6"/>
        <v>0</v>
      </c>
      <c r="BH106" s="143">
        <f t="shared" si="7"/>
        <v>0</v>
      </c>
      <c r="BI106" s="143">
        <f t="shared" si="8"/>
        <v>0</v>
      </c>
      <c r="BJ106" s="15" t="s">
        <v>76</v>
      </c>
      <c r="BK106" s="143">
        <f t="shared" si="9"/>
        <v>0</v>
      </c>
      <c r="BL106" s="15" t="s">
        <v>475</v>
      </c>
      <c r="BM106" s="142" t="s">
        <v>1068</v>
      </c>
    </row>
    <row r="107" spans="2:65" s="1" customFormat="1">
      <c r="B107" s="30"/>
      <c r="D107" s="144" t="s">
        <v>152</v>
      </c>
      <c r="F107" s="145" t="s">
        <v>1069</v>
      </c>
      <c r="I107" s="146"/>
      <c r="L107" s="30"/>
      <c r="M107" s="147"/>
      <c r="T107" s="51"/>
      <c r="AT107" s="15" t="s">
        <v>152</v>
      </c>
      <c r="AU107" s="15" t="s">
        <v>76</v>
      </c>
    </row>
    <row r="108" spans="2:65" s="1" customFormat="1" ht="16.5" customHeight="1">
      <c r="B108" s="30"/>
      <c r="C108" s="148" t="s">
        <v>238</v>
      </c>
      <c r="D108" s="148" t="s">
        <v>164</v>
      </c>
      <c r="E108" s="149" t="s">
        <v>1070</v>
      </c>
      <c r="F108" s="150" t="s">
        <v>1071</v>
      </c>
      <c r="G108" s="151" t="s">
        <v>156</v>
      </c>
      <c r="H108" s="152">
        <v>1</v>
      </c>
      <c r="I108" s="153"/>
      <c r="J108" s="154">
        <f>ROUND(I108*H108,2)</f>
        <v>0</v>
      </c>
      <c r="K108" s="155"/>
      <c r="L108" s="156"/>
      <c r="M108" s="157" t="s">
        <v>19</v>
      </c>
      <c r="N108" s="158" t="s">
        <v>40</v>
      </c>
      <c r="P108" s="140">
        <f>O108*H108</f>
        <v>0</v>
      </c>
      <c r="Q108" s="140">
        <v>1.0499999999999999E-3</v>
      </c>
      <c r="R108" s="140">
        <f>Q108*H108</f>
        <v>1.0499999999999999E-3</v>
      </c>
      <c r="S108" s="140">
        <v>0</v>
      </c>
      <c r="T108" s="141">
        <f>S108*H108</f>
        <v>0</v>
      </c>
      <c r="AR108" s="142" t="s">
        <v>1026</v>
      </c>
      <c r="AT108" s="142" t="s">
        <v>164</v>
      </c>
      <c r="AU108" s="142" t="s">
        <v>76</v>
      </c>
      <c r="AY108" s="15" t="s">
        <v>144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5" t="s">
        <v>76</v>
      </c>
      <c r="BK108" s="143">
        <f>ROUND(I108*H108,2)</f>
        <v>0</v>
      </c>
      <c r="BL108" s="15" t="s">
        <v>475</v>
      </c>
      <c r="BM108" s="142" t="s">
        <v>1072</v>
      </c>
    </row>
    <row r="109" spans="2:65" s="1" customFormat="1" ht="16.5" customHeight="1">
      <c r="B109" s="30"/>
      <c r="C109" s="148" t="s">
        <v>245</v>
      </c>
      <c r="D109" s="148" t="s">
        <v>164</v>
      </c>
      <c r="E109" s="149" t="s">
        <v>1073</v>
      </c>
      <c r="F109" s="150" t="s">
        <v>1074</v>
      </c>
      <c r="G109" s="151" t="s">
        <v>156</v>
      </c>
      <c r="H109" s="152">
        <v>3</v>
      </c>
      <c r="I109" s="153"/>
      <c r="J109" s="154">
        <f>ROUND(I109*H109,2)</f>
        <v>0</v>
      </c>
      <c r="K109" s="155"/>
      <c r="L109" s="156"/>
      <c r="M109" s="157" t="s">
        <v>19</v>
      </c>
      <c r="N109" s="158" t="s">
        <v>40</v>
      </c>
      <c r="P109" s="140">
        <f>O109*H109</f>
        <v>0</v>
      </c>
      <c r="Q109" s="140">
        <v>1.0499999999999999E-3</v>
      </c>
      <c r="R109" s="140">
        <f>Q109*H109</f>
        <v>3.15E-3</v>
      </c>
      <c r="S109" s="140">
        <v>0</v>
      </c>
      <c r="T109" s="141">
        <f>S109*H109</f>
        <v>0</v>
      </c>
      <c r="AR109" s="142" t="s">
        <v>1026</v>
      </c>
      <c r="AT109" s="142" t="s">
        <v>164</v>
      </c>
      <c r="AU109" s="142" t="s">
        <v>76</v>
      </c>
      <c r="AY109" s="15" t="s">
        <v>144</v>
      </c>
      <c r="BE109" s="143">
        <f>IF(N109="základní",J109,0)</f>
        <v>0</v>
      </c>
      <c r="BF109" s="143">
        <f>IF(N109="snížená",J109,0)</f>
        <v>0</v>
      </c>
      <c r="BG109" s="143">
        <f>IF(N109="zákl. přenesená",J109,0)</f>
        <v>0</v>
      </c>
      <c r="BH109" s="143">
        <f>IF(N109="sníž. přenesená",J109,0)</f>
        <v>0</v>
      </c>
      <c r="BI109" s="143">
        <f>IF(N109="nulová",J109,0)</f>
        <v>0</v>
      </c>
      <c r="BJ109" s="15" t="s">
        <v>76</v>
      </c>
      <c r="BK109" s="143">
        <f>ROUND(I109*H109,2)</f>
        <v>0</v>
      </c>
      <c r="BL109" s="15" t="s">
        <v>475</v>
      </c>
      <c r="BM109" s="142" t="s">
        <v>1075</v>
      </c>
    </row>
    <row r="110" spans="2:65" s="1" customFormat="1" ht="16.5" customHeight="1">
      <c r="B110" s="30"/>
      <c r="C110" s="130" t="s">
        <v>249</v>
      </c>
      <c r="D110" s="130" t="s">
        <v>146</v>
      </c>
      <c r="E110" s="131" t="s">
        <v>1076</v>
      </c>
      <c r="F110" s="132" t="s">
        <v>1077</v>
      </c>
      <c r="G110" s="133" t="s">
        <v>156</v>
      </c>
      <c r="H110" s="134">
        <v>2</v>
      </c>
      <c r="I110" s="135"/>
      <c r="J110" s="136">
        <f>ROUND(I110*H110,2)</f>
        <v>0</v>
      </c>
      <c r="K110" s="137"/>
      <c r="L110" s="30"/>
      <c r="M110" s="138" t="s">
        <v>19</v>
      </c>
      <c r="N110" s="139" t="s">
        <v>40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AR110" s="142" t="s">
        <v>475</v>
      </c>
      <c r="AT110" s="142" t="s">
        <v>146</v>
      </c>
      <c r="AU110" s="142" t="s">
        <v>76</v>
      </c>
      <c r="AY110" s="15" t="s">
        <v>144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5" t="s">
        <v>76</v>
      </c>
      <c r="BK110" s="143">
        <f>ROUND(I110*H110,2)</f>
        <v>0</v>
      </c>
      <c r="BL110" s="15" t="s">
        <v>475</v>
      </c>
      <c r="BM110" s="142" t="s">
        <v>1078</v>
      </c>
    </row>
    <row r="111" spans="2:65" s="1" customFormat="1">
      <c r="B111" s="30"/>
      <c r="D111" s="144" t="s">
        <v>152</v>
      </c>
      <c r="F111" s="145" t="s">
        <v>1079</v>
      </c>
      <c r="I111" s="146"/>
      <c r="L111" s="30"/>
      <c r="M111" s="147"/>
      <c r="T111" s="51"/>
      <c r="AT111" s="15" t="s">
        <v>152</v>
      </c>
      <c r="AU111" s="15" t="s">
        <v>76</v>
      </c>
    </row>
    <row r="112" spans="2:65" s="1" customFormat="1" ht="16.5" customHeight="1">
      <c r="B112" s="30"/>
      <c r="C112" s="148" t="s">
        <v>7</v>
      </c>
      <c r="D112" s="148" t="s">
        <v>164</v>
      </c>
      <c r="E112" s="149" t="s">
        <v>1080</v>
      </c>
      <c r="F112" s="150" t="s">
        <v>1081</v>
      </c>
      <c r="G112" s="151" t="s">
        <v>156</v>
      </c>
      <c r="H112" s="152">
        <v>1</v>
      </c>
      <c r="I112" s="153"/>
      <c r="J112" s="154">
        <f>ROUND(I112*H112,2)</f>
        <v>0</v>
      </c>
      <c r="K112" s="155"/>
      <c r="L112" s="156"/>
      <c r="M112" s="157" t="s">
        <v>19</v>
      </c>
      <c r="N112" s="158" t="s">
        <v>40</v>
      </c>
      <c r="P112" s="140">
        <f>O112*H112</f>
        <v>0</v>
      </c>
      <c r="Q112" s="140">
        <v>1.6000000000000001E-4</v>
      </c>
      <c r="R112" s="140">
        <f>Q112*H112</f>
        <v>1.6000000000000001E-4</v>
      </c>
      <c r="S112" s="140">
        <v>0</v>
      </c>
      <c r="T112" s="141">
        <f>S112*H112</f>
        <v>0</v>
      </c>
      <c r="AR112" s="142" t="s">
        <v>1026</v>
      </c>
      <c r="AT112" s="142" t="s">
        <v>164</v>
      </c>
      <c r="AU112" s="142" t="s">
        <v>76</v>
      </c>
      <c r="AY112" s="15" t="s">
        <v>144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5" t="s">
        <v>76</v>
      </c>
      <c r="BK112" s="143">
        <f>ROUND(I112*H112,2)</f>
        <v>0</v>
      </c>
      <c r="BL112" s="15" t="s">
        <v>475</v>
      </c>
      <c r="BM112" s="142" t="s">
        <v>1082</v>
      </c>
    </row>
    <row r="113" spans="2:65" s="1" customFormat="1" ht="16.5" customHeight="1">
      <c r="B113" s="30"/>
      <c r="C113" s="148" t="s">
        <v>256</v>
      </c>
      <c r="D113" s="148" t="s">
        <v>164</v>
      </c>
      <c r="E113" s="149" t="s">
        <v>1083</v>
      </c>
      <c r="F113" s="150" t="s">
        <v>1084</v>
      </c>
      <c r="G113" s="151" t="s">
        <v>156</v>
      </c>
      <c r="H113" s="152">
        <v>1</v>
      </c>
      <c r="I113" s="153"/>
      <c r="J113" s="154">
        <f>ROUND(I113*H113,2)</f>
        <v>0</v>
      </c>
      <c r="K113" s="155"/>
      <c r="L113" s="156"/>
      <c r="M113" s="157" t="s">
        <v>19</v>
      </c>
      <c r="N113" s="158" t="s">
        <v>40</v>
      </c>
      <c r="P113" s="140">
        <f>O113*H113</f>
        <v>0</v>
      </c>
      <c r="Q113" s="140">
        <v>4.0000000000000002E-4</v>
      </c>
      <c r="R113" s="140">
        <f>Q113*H113</f>
        <v>4.0000000000000002E-4</v>
      </c>
      <c r="S113" s="140">
        <v>0</v>
      </c>
      <c r="T113" s="141">
        <f>S113*H113</f>
        <v>0</v>
      </c>
      <c r="AR113" s="142" t="s">
        <v>1026</v>
      </c>
      <c r="AT113" s="142" t="s">
        <v>164</v>
      </c>
      <c r="AU113" s="142" t="s">
        <v>76</v>
      </c>
      <c r="AY113" s="15" t="s">
        <v>144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5" t="s">
        <v>76</v>
      </c>
      <c r="BK113" s="143">
        <f>ROUND(I113*H113,2)</f>
        <v>0</v>
      </c>
      <c r="BL113" s="15" t="s">
        <v>475</v>
      </c>
      <c r="BM113" s="142" t="s">
        <v>1085</v>
      </c>
    </row>
    <row r="114" spans="2:65" s="1" customFormat="1" ht="16.5" customHeight="1">
      <c r="B114" s="30"/>
      <c r="C114" s="130" t="s">
        <v>259</v>
      </c>
      <c r="D114" s="130" t="s">
        <v>146</v>
      </c>
      <c r="E114" s="131" t="s">
        <v>1086</v>
      </c>
      <c r="F114" s="132" t="s">
        <v>1087</v>
      </c>
      <c r="G114" s="133" t="s">
        <v>156</v>
      </c>
      <c r="H114" s="134">
        <v>6</v>
      </c>
      <c r="I114" s="135"/>
      <c r="J114" s="136">
        <f>ROUND(I114*H114,2)</f>
        <v>0</v>
      </c>
      <c r="K114" s="137"/>
      <c r="L114" s="30"/>
      <c r="M114" s="138" t="s">
        <v>19</v>
      </c>
      <c r="N114" s="139" t="s">
        <v>40</v>
      </c>
      <c r="P114" s="140">
        <f>O114*H114</f>
        <v>0</v>
      </c>
      <c r="Q114" s="140">
        <v>0</v>
      </c>
      <c r="R114" s="140">
        <f>Q114*H114</f>
        <v>0</v>
      </c>
      <c r="S114" s="140">
        <v>0</v>
      </c>
      <c r="T114" s="141">
        <f>S114*H114</f>
        <v>0</v>
      </c>
      <c r="AR114" s="142" t="s">
        <v>475</v>
      </c>
      <c r="AT114" s="142" t="s">
        <v>146</v>
      </c>
      <c r="AU114" s="142" t="s">
        <v>76</v>
      </c>
      <c r="AY114" s="15" t="s">
        <v>144</v>
      </c>
      <c r="BE114" s="143">
        <f>IF(N114="základní",J114,0)</f>
        <v>0</v>
      </c>
      <c r="BF114" s="143">
        <f>IF(N114="snížená",J114,0)</f>
        <v>0</v>
      </c>
      <c r="BG114" s="143">
        <f>IF(N114="zákl. přenesená",J114,0)</f>
        <v>0</v>
      </c>
      <c r="BH114" s="143">
        <f>IF(N114="sníž. přenesená",J114,0)</f>
        <v>0</v>
      </c>
      <c r="BI114" s="143">
        <f>IF(N114="nulová",J114,0)</f>
        <v>0</v>
      </c>
      <c r="BJ114" s="15" t="s">
        <v>76</v>
      </c>
      <c r="BK114" s="143">
        <f>ROUND(I114*H114,2)</f>
        <v>0</v>
      </c>
      <c r="BL114" s="15" t="s">
        <v>475</v>
      </c>
      <c r="BM114" s="142" t="s">
        <v>1088</v>
      </c>
    </row>
    <row r="115" spans="2:65" s="1" customFormat="1">
      <c r="B115" s="30"/>
      <c r="D115" s="144" t="s">
        <v>152</v>
      </c>
      <c r="F115" s="145" t="s">
        <v>1089</v>
      </c>
      <c r="I115" s="146"/>
      <c r="L115" s="30"/>
      <c r="M115" s="147"/>
      <c r="T115" s="51"/>
      <c r="AT115" s="15" t="s">
        <v>152</v>
      </c>
      <c r="AU115" s="15" t="s">
        <v>76</v>
      </c>
    </row>
    <row r="116" spans="2:65" s="1" customFormat="1" ht="16.5" customHeight="1">
      <c r="B116" s="30"/>
      <c r="C116" s="148" t="s">
        <v>261</v>
      </c>
      <c r="D116" s="148" t="s">
        <v>164</v>
      </c>
      <c r="E116" s="149" t="s">
        <v>1090</v>
      </c>
      <c r="F116" s="150" t="s">
        <v>1091</v>
      </c>
      <c r="G116" s="151" t="s">
        <v>156</v>
      </c>
      <c r="H116" s="152">
        <v>2</v>
      </c>
      <c r="I116" s="153"/>
      <c r="J116" s="154">
        <f t="shared" ref="J116:J121" si="10">ROUND(I116*H116,2)</f>
        <v>0</v>
      </c>
      <c r="K116" s="155"/>
      <c r="L116" s="156"/>
      <c r="M116" s="157" t="s">
        <v>19</v>
      </c>
      <c r="N116" s="158" t="s">
        <v>40</v>
      </c>
      <c r="P116" s="140">
        <f t="shared" ref="P116:P121" si="11">O116*H116</f>
        <v>0</v>
      </c>
      <c r="Q116" s="140">
        <v>2.5000000000000001E-4</v>
      </c>
      <c r="R116" s="140">
        <f t="shared" ref="R116:R121" si="12">Q116*H116</f>
        <v>5.0000000000000001E-4</v>
      </c>
      <c r="S116" s="140">
        <v>0</v>
      </c>
      <c r="T116" s="141">
        <f t="shared" ref="T116:T121" si="13">S116*H116</f>
        <v>0</v>
      </c>
      <c r="AR116" s="142" t="s">
        <v>1026</v>
      </c>
      <c r="AT116" s="142" t="s">
        <v>164</v>
      </c>
      <c r="AU116" s="142" t="s">
        <v>76</v>
      </c>
      <c r="AY116" s="15" t="s">
        <v>144</v>
      </c>
      <c r="BE116" s="143">
        <f t="shared" ref="BE116:BE121" si="14">IF(N116="základní",J116,0)</f>
        <v>0</v>
      </c>
      <c r="BF116" s="143">
        <f t="shared" ref="BF116:BF121" si="15">IF(N116="snížená",J116,0)</f>
        <v>0</v>
      </c>
      <c r="BG116" s="143">
        <f t="shared" ref="BG116:BG121" si="16">IF(N116="zákl. přenesená",J116,0)</f>
        <v>0</v>
      </c>
      <c r="BH116" s="143">
        <f t="shared" ref="BH116:BH121" si="17">IF(N116="sníž. přenesená",J116,0)</f>
        <v>0</v>
      </c>
      <c r="BI116" s="143">
        <f t="shared" ref="BI116:BI121" si="18">IF(N116="nulová",J116,0)</f>
        <v>0</v>
      </c>
      <c r="BJ116" s="15" t="s">
        <v>76</v>
      </c>
      <c r="BK116" s="143">
        <f t="shared" ref="BK116:BK121" si="19">ROUND(I116*H116,2)</f>
        <v>0</v>
      </c>
      <c r="BL116" s="15" t="s">
        <v>475</v>
      </c>
      <c r="BM116" s="142" t="s">
        <v>1092</v>
      </c>
    </row>
    <row r="117" spans="2:65" s="1" customFormat="1" ht="16.5" customHeight="1">
      <c r="B117" s="30"/>
      <c r="C117" s="148" t="s">
        <v>265</v>
      </c>
      <c r="D117" s="148" t="s">
        <v>164</v>
      </c>
      <c r="E117" s="149" t="s">
        <v>1093</v>
      </c>
      <c r="F117" s="150" t="s">
        <v>1094</v>
      </c>
      <c r="G117" s="151" t="s">
        <v>156</v>
      </c>
      <c r="H117" s="152">
        <v>3</v>
      </c>
      <c r="I117" s="153"/>
      <c r="J117" s="154">
        <f t="shared" si="10"/>
        <v>0</v>
      </c>
      <c r="K117" s="155"/>
      <c r="L117" s="156"/>
      <c r="M117" s="157" t="s">
        <v>19</v>
      </c>
      <c r="N117" s="158" t="s">
        <v>40</v>
      </c>
      <c r="P117" s="140">
        <f t="shared" si="11"/>
        <v>0</v>
      </c>
      <c r="Q117" s="140">
        <v>0</v>
      </c>
      <c r="R117" s="140">
        <f t="shared" si="12"/>
        <v>0</v>
      </c>
      <c r="S117" s="140">
        <v>0</v>
      </c>
      <c r="T117" s="141">
        <f t="shared" si="13"/>
        <v>0</v>
      </c>
      <c r="AR117" s="142" t="s">
        <v>1026</v>
      </c>
      <c r="AT117" s="142" t="s">
        <v>164</v>
      </c>
      <c r="AU117" s="142" t="s">
        <v>76</v>
      </c>
      <c r="AY117" s="15" t="s">
        <v>144</v>
      </c>
      <c r="BE117" s="143">
        <f t="shared" si="14"/>
        <v>0</v>
      </c>
      <c r="BF117" s="143">
        <f t="shared" si="15"/>
        <v>0</v>
      </c>
      <c r="BG117" s="143">
        <f t="shared" si="16"/>
        <v>0</v>
      </c>
      <c r="BH117" s="143">
        <f t="shared" si="17"/>
        <v>0</v>
      </c>
      <c r="BI117" s="143">
        <f t="shared" si="18"/>
        <v>0</v>
      </c>
      <c r="BJ117" s="15" t="s">
        <v>76</v>
      </c>
      <c r="BK117" s="143">
        <f t="shared" si="19"/>
        <v>0</v>
      </c>
      <c r="BL117" s="15" t="s">
        <v>475</v>
      </c>
      <c r="BM117" s="142" t="s">
        <v>1095</v>
      </c>
    </row>
    <row r="118" spans="2:65" s="1" customFormat="1" ht="16.5" customHeight="1">
      <c r="B118" s="30"/>
      <c r="C118" s="148" t="s">
        <v>270</v>
      </c>
      <c r="D118" s="148" t="s">
        <v>164</v>
      </c>
      <c r="E118" s="149" t="s">
        <v>1096</v>
      </c>
      <c r="F118" s="150" t="s">
        <v>1097</v>
      </c>
      <c r="G118" s="151" t="s">
        <v>156</v>
      </c>
      <c r="H118" s="152">
        <v>1</v>
      </c>
      <c r="I118" s="153"/>
      <c r="J118" s="154">
        <f t="shared" si="10"/>
        <v>0</v>
      </c>
      <c r="K118" s="155"/>
      <c r="L118" s="156"/>
      <c r="M118" s="157" t="s">
        <v>19</v>
      </c>
      <c r="N118" s="158" t="s">
        <v>40</v>
      </c>
      <c r="P118" s="140">
        <f t="shared" si="11"/>
        <v>0</v>
      </c>
      <c r="Q118" s="140">
        <v>0</v>
      </c>
      <c r="R118" s="140">
        <f t="shared" si="12"/>
        <v>0</v>
      </c>
      <c r="S118" s="140">
        <v>0</v>
      </c>
      <c r="T118" s="141">
        <f t="shared" si="13"/>
        <v>0</v>
      </c>
      <c r="AR118" s="142" t="s">
        <v>1026</v>
      </c>
      <c r="AT118" s="142" t="s">
        <v>164</v>
      </c>
      <c r="AU118" s="142" t="s">
        <v>76</v>
      </c>
      <c r="AY118" s="15" t="s">
        <v>144</v>
      </c>
      <c r="BE118" s="143">
        <f t="shared" si="14"/>
        <v>0</v>
      </c>
      <c r="BF118" s="143">
        <f t="shared" si="15"/>
        <v>0</v>
      </c>
      <c r="BG118" s="143">
        <f t="shared" si="16"/>
        <v>0</v>
      </c>
      <c r="BH118" s="143">
        <f t="shared" si="17"/>
        <v>0</v>
      </c>
      <c r="BI118" s="143">
        <f t="shared" si="18"/>
        <v>0</v>
      </c>
      <c r="BJ118" s="15" t="s">
        <v>76</v>
      </c>
      <c r="BK118" s="143">
        <f t="shared" si="19"/>
        <v>0</v>
      </c>
      <c r="BL118" s="15" t="s">
        <v>475</v>
      </c>
      <c r="BM118" s="142" t="s">
        <v>1098</v>
      </c>
    </row>
    <row r="119" spans="2:65" s="1" customFormat="1" ht="16.5" customHeight="1">
      <c r="B119" s="30"/>
      <c r="C119" s="130" t="s">
        <v>275</v>
      </c>
      <c r="D119" s="130" t="s">
        <v>146</v>
      </c>
      <c r="E119" s="131" t="s">
        <v>1099</v>
      </c>
      <c r="F119" s="132" t="s">
        <v>1100</v>
      </c>
      <c r="G119" s="133" t="s">
        <v>156</v>
      </c>
      <c r="H119" s="134">
        <v>3</v>
      </c>
      <c r="I119" s="135"/>
      <c r="J119" s="136">
        <f t="shared" si="10"/>
        <v>0</v>
      </c>
      <c r="K119" s="137"/>
      <c r="L119" s="30"/>
      <c r="M119" s="138" t="s">
        <v>19</v>
      </c>
      <c r="N119" s="139" t="s">
        <v>40</v>
      </c>
      <c r="P119" s="140">
        <f t="shared" si="11"/>
        <v>0</v>
      </c>
      <c r="Q119" s="140">
        <v>0</v>
      </c>
      <c r="R119" s="140">
        <f t="shared" si="12"/>
        <v>0</v>
      </c>
      <c r="S119" s="140">
        <v>0</v>
      </c>
      <c r="T119" s="141">
        <f t="shared" si="13"/>
        <v>0</v>
      </c>
      <c r="AR119" s="142" t="s">
        <v>475</v>
      </c>
      <c r="AT119" s="142" t="s">
        <v>146</v>
      </c>
      <c r="AU119" s="142" t="s">
        <v>76</v>
      </c>
      <c r="AY119" s="15" t="s">
        <v>144</v>
      </c>
      <c r="BE119" s="143">
        <f t="shared" si="14"/>
        <v>0</v>
      </c>
      <c r="BF119" s="143">
        <f t="shared" si="15"/>
        <v>0</v>
      </c>
      <c r="BG119" s="143">
        <f t="shared" si="16"/>
        <v>0</v>
      </c>
      <c r="BH119" s="143">
        <f t="shared" si="17"/>
        <v>0</v>
      </c>
      <c r="BI119" s="143">
        <f t="shared" si="18"/>
        <v>0</v>
      </c>
      <c r="BJ119" s="15" t="s">
        <v>76</v>
      </c>
      <c r="BK119" s="143">
        <f t="shared" si="19"/>
        <v>0</v>
      </c>
      <c r="BL119" s="15" t="s">
        <v>475</v>
      </c>
      <c r="BM119" s="142" t="s">
        <v>1101</v>
      </c>
    </row>
    <row r="120" spans="2:65" s="1" customFormat="1" ht="16.5" customHeight="1">
      <c r="B120" s="30"/>
      <c r="C120" s="148" t="s">
        <v>280</v>
      </c>
      <c r="D120" s="148" t="s">
        <v>164</v>
      </c>
      <c r="E120" s="149" t="s">
        <v>1102</v>
      </c>
      <c r="F120" s="150" t="s">
        <v>1103</v>
      </c>
      <c r="G120" s="151" t="s">
        <v>156</v>
      </c>
      <c r="H120" s="152">
        <v>3</v>
      </c>
      <c r="I120" s="153"/>
      <c r="J120" s="154">
        <f t="shared" si="10"/>
        <v>0</v>
      </c>
      <c r="K120" s="155"/>
      <c r="L120" s="156"/>
      <c r="M120" s="157" t="s">
        <v>19</v>
      </c>
      <c r="N120" s="158" t="s">
        <v>40</v>
      </c>
      <c r="P120" s="140">
        <f t="shared" si="11"/>
        <v>0</v>
      </c>
      <c r="Q120" s="140">
        <v>0</v>
      </c>
      <c r="R120" s="140">
        <f t="shared" si="12"/>
        <v>0</v>
      </c>
      <c r="S120" s="140">
        <v>0</v>
      </c>
      <c r="T120" s="141">
        <f t="shared" si="13"/>
        <v>0</v>
      </c>
      <c r="AR120" s="142" t="s">
        <v>1026</v>
      </c>
      <c r="AT120" s="142" t="s">
        <v>164</v>
      </c>
      <c r="AU120" s="142" t="s">
        <v>76</v>
      </c>
      <c r="AY120" s="15" t="s">
        <v>144</v>
      </c>
      <c r="BE120" s="143">
        <f t="shared" si="14"/>
        <v>0</v>
      </c>
      <c r="BF120" s="143">
        <f t="shared" si="15"/>
        <v>0</v>
      </c>
      <c r="BG120" s="143">
        <f t="shared" si="16"/>
        <v>0</v>
      </c>
      <c r="BH120" s="143">
        <f t="shared" si="17"/>
        <v>0</v>
      </c>
      <c r="BI120" s="143">
        <f t="shared" si="18"/>
        <v>0</v>
      </c>
      <c r="BJ120" s="15" t="s">
        <v>76</v>
      </c>
      <c r="BK120" s="143">
        <f t="shared" si="19"/>
        <v>0</v>
      </c>
      <c r="BL120" s="15" t="s">
        <v>475</v>
      </c>
      <c r="BM120" s="142" t="s">
        <v>1104</v>
      </c>
    </row>
    <row r="121" spans="2:65" s="1" customFormat="1" ht="24.15" customHeight="1">
      <c r="B121" s="30"/>
      <c r="C121" s="130" t="s">
        <v>285</v>
      </c>
      <c r="D121" s="130" t="s">
        <v>146</v>
      </c>
      <c r="E121" s="131" t="s">
        <v>1105</v>
      </c>
      <c r="F121" s="132" t="s">
        <v>1106</v>
      </c>
      <c r="G121" s="133" t="s">
        <v>156</v>
      </c>
      <c r="H121" s="134">
        <v>1</v>
      </c>
      <c r="I121" s="135"/>
      <c r="J121" s="136">
        <f t="shared" si="10"/>
        <v>0</v>
      </c>
      <c r="K121" s="137"/>
      <c r="L121" s="30"/>
      <c r="M121" s="138" t="s">
        <v>19</v>
      </c>
      <c r="N121" s="139" t="s">
        <v>40</v>
      </c>
      <c r="P121" s="140">
        <f t="shared" si="11"/>
        <v>0</v>
      </c>
      <c r="Q121" s="140">
        <v>0</v>
      </c>
      <c r="R121" s="140">
        <f t="shared" si="12"/>
        <v>0</v>
      </c>
      <c r="S121" s="140">
        <v>0</v>
      </c>
      <c r="T121" s="141">
        <f t="shared" si="13"/>
        <v>0</v>
      </c>
      <c r="AR121" s="142" t="s">
        <v>475</v>
      </c>
      <c r="AT121" s="142" t="s">
        <v>146</v>
      </c>
      <c r="AU121" s="142" t="s">
        <v>76</v>
      </c>
      <c r="AY121" s="15" t="s">
        <v>144</v>
      </c>
      <c r="BE121" s="143">
        <f t="shared" si="14"/>
        <v>0</v>
      </c>
      <c r="BF121" s="143">
        <f t="shared" si="15"/>
        <v>0</v>
      </c>
      <c r="BG121" s="143">
        <f t="shared" si="16"/>
        <v>0</v>
      </c>
      <c r="BH121" s="143">
        <f t="shared" si="17"/>
        <v>0</v>
      </c>
      <c r="BI121" s="143">
        <f t="shared" si="18"/>
        <v>0</v>
      </c>
      <c r="BJ121" s="15" t="s">
        <v>76</v>
      </c>
      <c r="BK121" s="143">
        <f t="shared" si="19"/>
        <v>0</v>
      </c>
      <c r="BL121" s="15" t="s">
        <v>475</v>
      </c>
      <c r="BM121" s="142" t="s">
        <v>1107</v>
      </c>
    </row>
    <row r="122" spans="2:65" s="1" customFormat="1">
      <c r="B122" s="30"/>
      <c r="D122" s="144" t="s">
        <v>152</v>
      </c>
      <c r="F122" s="145" t="s">
        <v>1108</v>
      </c>
      <c r="I122" s="146"/>
      <c r="L122" s="30"/>
      <c r="M122" s="147"/>
      <c r="T122" s="51"/>
      <c r="AT122" s="15" t="s">
        <v>152</v>
      </c>
      <c r="AU122" s="15" t="s">
        <v>76</v>
      </c>
    </row>
    <row r="123" spans="2:65" s="1" customFormat="1" ht="24.15" customHeight="1">
      <c r="B123" s="30"/>
      <c r="C123" s="148" t="s">
        <v>291</v>
      </c>
      <c r="D123" s="148" t="s">
        <v>164</v>
      </c>
      <c r="E123" s="149" t="s">
        <v>1109</v>
      </c>
      <c r="F123" s="150" t="s">
        <v>1110</v>
      </c>
      <c r="G123" s="151" t="s">
        <v>156</v>
      </c>
      <c r="H123" s="152">
        <v>1</v>
      </c>
      <c r="I123" s="153"/>
      <c r="J123" s="154">
        <f>ROUND(I123*H123,2)</f>
        <v>0</v>
      </c>
      <c r="K123" s="155"/>
      <c r="L123" s="156"/>
      <c r="M123" s="157" t="s">
        <v>19</v>
      </c>
      <c r="N123" s="158" t="s">
        <v>40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1026</v>
      </c>
      <c r="AT123" s="142" t="s">
        <v>164</v>
      </c>
      <c r="AU123" s="142" t="s">
        <v>76</v>
      </c>
      <c r="AY123" s="15" t="s">
        <v>144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76</v>
      </c>
      <c r="BK123" s="143">
        <f>ROUND(I123*H123,2)</f>
        <v>0</v>
      </c>
      <c r="BL123" s="15" t="s">
        <v>475</v>
      </c>
      <c r="BM123" s="142" t="s">
        <v>1111</v>
      </c>
    </row>
    <row r="124" spans="2:65" s="1" customFormat="1" ht="16.5" customHeight="1">
      <c r="B124" s="30"/>
      <c r="C124" s="130" t="s">
        <v>296</v>
      </c>
      <c r="D124" s="130" t="s">
        <v>146</v>
      </c>
      <c r="E124" s="131" t="s">
        <v>1112</v>
      </c>
      <c r="F124" s="132" t="s">
        <v>1113</v>
      </c>
      <c r="G124" s="133" t="s">
        <v>156</v>
      </c>
      <c r="H124" s="134">
        <v>1</v>
      </c>
      <c r="I124" s="135"/>
      <c r="J124" s="136">
        <f>ROUND(I124*H124,2)</f>
        <v>0</v>
      </c>
      <c r="K124" s="137"/>
      <c r="L124" s="30"/>
      <c r="M124" s="138" t="s">
        <v>19</v>
      </c>
      <c r="N124" s="139" t="s">
        <v>40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475</v>
      </c>
      <c r="AT124" s="142" t="s">
        <v>146</v>
      </c>
      <c r="AU124" s="142" t="s">
        <v>76</v>
      </c>
      <c r="AY124" s="15" t="s">
        <v>144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5" t="s">
        <v>76</v>
      </c>
      <c r="BK124" s="143">
        <f>ROUND(I124*H124,2)</f>
        <v>0</v>
      </c>
      <c r="BL124" s="15" t="s">
        <v>475</v>
      </c>
      <c r="BM124" s="142" t="s">
        <v>1114</v>
      </c>
    </row>
    <row r="125" spans="2:65" s="1" customFormat="1">
      <c r="B125" s="30"/>
      <c r="D125" s="144" t="s">
        <v>152</v>
      </c>
      <c r="F125" s="145" t="s">
        <v>1115</v>
      </c>
      <c r="I125" s="146"/>
      <c r="L125" s="30"/>
      <c r="M125" s="147"/>
      <c r="T125" s="51"/>
      <c r="AT125" s="15" t="s">
        <v>152</v>
      </c>
      <c r="AU125" s="15" t="s">
        <v>76</v>
      </c>
    </row>
    <row r="126" spans="2:65" s="1" customFormat="1" ht="24.15" customHeight="1">
      <c r="B126" s="30"/>
      <c r="C126" s="148" t="s">
        <v>196</v>
      </c>
      <c r="D126" s="148" t="s">
        <v>164</v>
      </c>
      <c r="E126" s="149" t="s">
        <v>1116</v>
      </c>
      <c r="F126" s="150" t="s">
        <v>1117</v>
      </c>
      <c r="G126" s="151" t="s">
        <v>156</v>
      </c>
      <c r="H126" s="152">
        <v>1</v>
      </c>
      <c r="I126" s="153"/>
      <c r="J126" s="154">
        <f>ROUND(I126*H126,2)</f>
        <v>0</v>
      </c>
      <c r="K126" s="155"/>
      <c r="L126" s="156"/>
      <c r="M126" s="157" t="s">
        <v>19</v>
      </c>
      <c r="N126" s="158" t="s">
        <v>40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1026</v>
      </c>
      <c r="AT126" s="142" t="s">
        <v>164</v>
      </c>
      <c r="AU126" s="142" t="s">
        <v>76</v>
      </c>
      <c r="AY126" s="15" t="s">
        <v>144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5" t="s">
        <v>76</v>
      </c>
      <c r="BK126" s="143">
        <f>ROUND(I126*H126,2)</f>
        <v>0</v>
      </c>
      <c r="BL126" s="15" t="s">
        <v>475</v>
      </c>
      <c r="BM126" s="142" t="s">
        <v>1118</v>
      </c>
    </row>
    <row r="127" spans="2:65" s="1" customFormat="1" ht="16.5" customHeight="1">
      <c r="B127" s="30"/>
      <c r="C127" s="148" t="s">
        <v>307</v>
      </c>
      <c r="D127" s="148" t="s">
        <v>164</v>
      </c>
      <c r="E127" s="149" t="s">
        <v>1119</v>
      </c>
      <c r="F127" s="150" t="s">
        <v>1120</v>
      </c>
      <c r="G127" s="151" t="s">
        <v>1121</v>
      </c>
      <c r="H127" s="152">
        <v>1</v>
      </c>
      <c r="I127" s="153"/>
      <c r="J127" s="154">
        <f>ROUND(I127*H127,2)</f>
        <v>0</v>
      </c>
      <c r="K127" s="155"/>
      <c r="L127" s="156"/>
      <c r="M127" s="157" t="s">
        <v>19</v>
      </c>
      <c r="N127" s="158" t="s">
        <v>40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1026</v>
      </c>
      <c r="AT127" s="142" t="s">
        <v>164</v>
      </c>
      <c r="AU127" s="142" t="s">
        <v>76</v>
      </c>
      <c r="AY127" s="15" t="s">
        <v>144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5" t="s">
        <v>76</v>
      </c>
      <c r="BK127" s="143">
        <f>ROUND(I127*H127,2)</f>
        <v>0</v>
      </c>
      <c r="BL127" s="15" t="s">
        <v>475</v>
      </c>
      <c r="BM127" s="142" t="s">
        <v>1122</v>
      </c>
    </row>
    <row r="128" spans="2:65" s="11" customFormat="1" ht="25.95" customHeight="1">
      <c r="B128" s="118"/>
      <c r="D128" s="119" t="s">
        <v>68</v>
      </c>
      <c r="E128" s="120" t="s">
        <v>1123</v>
      </c>
      <c r="F128" s="120" t="s">
        <v>1124</v>
      </c>
      <c r="I128" s="121"/>
      <c r="J128" s="122">
        <f>BK128</f>
        <v>0</v>
      </c>
      <c r="L128" s="118"/>
      <c r="M128" s="123"/>
      <c r="P128" s="124">
        <f>SUM(P129:P134)</f>
        <v>0</v>
      </c>
      <c r="R128" s="124">
        <f>SUM(R129:R134)</f>
        <v>0</v>
      </c>
      <c r="T128" s="125">
        <f>SUM(T129:T134)</f>
        <v>0</v>
      </c>
      <c r="AR128" s="119" t="s">
        <v>158</v>
      </c>
      <c r="AT128" s="126" t="s">
        <v>68</v>
      </c>
      <c r="AU128" s="126" t="s">
        <v>69</v>
      </c>
      <c r="AY128" s="119" t="s">
        <v>144</v>
      </c>
      <c r="BK128" s="127">
        <f>SUM(BK129:BK134)</f>
        <v>0</v>
      </c>
    </row>
    <row r="129" spans="2:65" s="1" customFormat="1" ht="16.5" customHeight="1">
      <c r="B129" s="30"/>
      <c r="C129" s="130" t="s">
        <v>312</v>
      </c>
      <c r="D129" s="130" t="s">
        <v>146</v>
      </c>
      <c r="E129" s="131" t="s">
        <v>1099</v>
      </c>
      <c r="F129" s="132" t="s">
        <v>1100</v>
      </c>
      <c r="G129" s="133" t="s">
        <v>156</v>
      </c>
      <c r="H129" s="134">
        <v>1</v>
      </c>
      <c r="I129" s="135"/>
      <c r="J129" s="136">
        <f>ROUND(I129*H129,2)</f>
        <v>0</v>
      </c>
      <c r="K129" s="137"/>
      <c r="L129" s="30"/>
      <c r="M129" s="138" t="s">
        <v>19</v>
      </c>
      <c r="N129" s="139" t="s">
        <v>40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475</v>
      </c>
      <c r="AT129" s="142" t="s">
        <v>146</v>
      </c>
      <c r="AU129" s="142" t="s">
        <v>76</v>
      </c>
      <c r="AY129" s="15" t="s">
        <v>144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5" t="s">
        <v>76</v>
      </c>
      <c r="BK129" s="143">
        <f>ROUND(I129*H129,2)</f>
        <v>0</v>
      </c>
      <c r="BL129" s="15" t="s">
        <v>475</v>
      </c>
      <c r="BM129" s="142" t="s">
        <v>1125</v>
      </c>
    </row>
    <row r="130" spans="2:65" s="1" customFormat="1" ht="16.5" customHeight="1">
      <c r="B130" s="30"/>
      <c r="C130" s="148" t="s">
        <v>317</v>
      </c>
      <c r="D130" s="148" t="s">
        <v>164</v>
      </c>
      <c r="E130" s="149" t="s">
        <v>1102</v>
      </c>
      <c r="F130" s="150" t="s">
        <v>1103</v>
      </c>
      <c r="G130" s="151" t="s">
        <v>156</v>
      </c>
      <c r="H130" s="152">
        <v>1</v>
      </c>
      <c r="I130" s="153"/>
      <c r="J130" s="154">
        <f>ROUND(I130*H130,2)</f>
        <v>0</v>
      </c>
      <c r="K130" s="155"/>
      <c r="L130" s="156"/>
      <c r="M130" s="157" t="s">
        <v>19</v>
      </c>
      <c r="N130" s="158" t="s">
        <v>40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1026</v>
      </c>
      <c r="AT130" s="142" t="s">
        <v>164</v>
      </c>
      <c r="AU130" s="142" t="s">
        <v>76</v>
      </c>
      <c r="AY130" s="15" t="s">
        <v>144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76</v>
      </c>
      <c r="BK130" s="143">
        <f>ROUND(I130*H130,2)</f>
        <v>0</v>
      </c>
      <c r="BL130" s="15" t="s">
        <v>475</v>
      </c>
      <c r="BM130" s="142" t="s">
        <v>1126</v>
      </c>
    </row>
    <row r="131" spans="2:65" s="1" customFormat="1" ht="16.5" customHeight="1">
      <c r="B131" s="30"/>
      <c r="C131" s="130" t="s">
        <v>323</v>
      </c>
      <c r="D131" s="130" t="s">
        <v>146</v>
      </c>
      <c r="E131" s="131" t="s">
        <v>1086</v>
      </c>
      <c r="F131" s="132" t="s">
        <v>1087</v>
      </c>
      <c r="G131" s="133" t="s">
        <v>156</v>
      </c>
      <c r="H131" s="134">
        <v>1</v>
      </c>
      <c r="I131" s="135"/>
      <c r="J131" s="136">
        <f>ROUND(I131*H131,2)</f>
        <v>0</v>
      </c>
      <c r="K131" s="137"/>
      <c r="L131" s="30"/>
      <c r="M131" s="138" t="s">
        <v>19</v>
      </c>
      <c r="N131" s="139" t="s">
        <v>40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475</v>
      </c>
      <c r="AT131" s="142" t="s">
        <v>146</v>
      </c>
      <c r="AU131" s="142" t="s">
        <v>76</v>
      </c>
      <c r="AY131" s="15" t="s">
        <v>144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5" t="s">
        <v>76</v>
      </c>
      <c r="BK131" s="143">
        <f>ROUND(I131*H131,2)</f>
        <v>0</v>
      </c>
      <c r="BL131" s="15" t="s">
        <v>475</v>
      </c>
      <c r="BM131" s="142" t="s">
        <v>1127</v>
      </c>
    </row>
    <row r="132" spans="2:65" s="1" customFormat="1">
      <c r="B132" s="30"/>
      <c r="D132" s="144" t="s">
        <v>152</v>
      </c>
      <c r="F132" s="145" t="s">
        <v>1089</v>
      </c>
      <c r="I132" s="146"/>
      <c r="L132" s="30"/>
      <c r="M132" s="147"/>
      <c r="T132" s="51"/>
      <c r="AT132" s="15" t="s">
        <v>152</v>
      </c>
      <c r="AU132" s="15" t="s">
        <v>76</v>
      </c>
    </row>
    <row r="133" spans="2:65" s="1" customFormat="1" ht="16.5" customHeight="1">
      <c r="B133" s="30"/>
      <c r="C133" s="148" t="s">
        <v>328</v>
      </c>
      <c r="D133" s="148" t="s">
        <v>164</v>
      </c>
      <c r="E133" s="149" t="s">
        <v>1093</v>
      </c>
      <c r="F133" s="150" t="s">
        <v>1094</v>
      </c>
      <c r="G133" s="151" t="s">
        <v>156</v>
      </c>
      <c r="H133" s="152">
        <v>1</v>
      </c>
      <c r="I133" s="153"/>
      <c r="J133" s="154">
        <f>ROUND(I133*H133,2)</f>
        <v>0</v>
      </c>
      <c r="K133" s="155"/>
      <c r="L133" s="156"/>
      <c r="M133" s="157" t="s">
        <v>19</v>
      </c>
      <c r="N133" s="158" t="s">
        <v>40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1026</v>
      </c>
      <c r="AT133" s="142" t="s">
        <v>164</v>
      </c>
      <c r="AU133" s="142" t="s">
        <v>76</v>
      </c>
      <c r="AY133" s="15" t="s">
        <v>144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76</v>
      </c>
      <c r="BK133" s="143">
        <f>ROUND(I133*H133,2)</f>
        <v>0</v>
      </c>
      <c r="BL133" s="15" t="s">
        <v>475</v>
      </c>
      <c r="BM133" s="142" t="s">
        <v>1128</v>
      </c>
    </row>
    <row r="134" spans="2:65" s="1" customFormat="1" ht="16.5" customHeight="1">
      <c r="B134" s="30"/>
      <c r="C134" s="130" t="s">
        <v>332</v>
      </c>
      <c r="D134" s="130" t="s">
        <v>146</v>
      </c>
      <c r="E134" s="131" t="s">
        <v>1129</v>
      </c>
      <c r="F134" s="132" t="s">
        <v>1130</v>
      </c>
      <c r="G134" s="133" t="s">
        <v>1121</v>
      </c>
      <c r="H134" s="134">
        <v>1</v>
      </c>
      <c r="I134" s="135"/>
      <c r="J134" s="136">
        <f>ROUND(I134*H134,2)</f>
        <v>0</v>
      </c>
      <c r="K134" s="137"/>
      <c r="L134" s="30"/>
      <c r="M134" s="138" t="s">
        <v>19</v>
      </c>
      <c r="N134" s="139" t="s">
        <v>40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475</v>
      </c>
      <c r="AT134" s="142" t="s">
        <v>146</v>
      </c>
      <c r="AU134" s="142" t="s">
        <v>76</v>
      </c>
      <c r="AY134" s="15" t="s">
        <v>144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76</v>
      </c>
      <c r="BK134" s="143">
        <f>ROUND(I134*H134,2)</f>
        <v>0</v>
      </c>
      <c r="BL134" s="15" t="s">
        <v>475</v>
      </c>
      <c r="BM134" s="142" t="s">
        <v>1131</v>
      </c>
    </row>
    <row r="135" spans="2:65" s="11" customFormat="1" ht="25.95" customHeight="1">
      <c r="B135" s="118"/>
      <c r="D135" s="119" t="s">
        <v>68</v>
      </c>
      <c r="E135" s="120" t="s">
        <v>1132</v>
      </c>
      <c r="F135" s="120" t="s">
        <v>1133</v>
      </c>
      <c r="I135" s="121"/>
      <c r="J135" s="122">
        <f>BK135</f>
        <v>0</v>
      </c>
      <c r="L135" s="118"/>
      <c r="M135" s="123"/>
      <c r="P135" s="124">
        <f>SUM(P136:P139)</f>
        <v>0</v>
      </c>
      <c r="R135" s="124">
        <f>SUM(R136:R139)</f>
        <v>0</v>
      </c>
      <c r="T135" s="125">
        <f>SUM(T136:T139)</f>
        <v>0</v>
      </c>
      <c r="AR135" s="119" t="s">
        <v>158</v>
      </c>
      <c r="AT135" s="126" t="s">
        <v>68</v>
      </c>
      <c r="AU135" s="126" t="s">
        <v>69</v>
      </c>
      <c r="AY135" s="119" t="s">
        <v>144</v>
      </c>
      <c r="BK135" s="127">
        <f>SUM(BK136:BK139)</f>
        <v>0</v>
      </c>
    </row>
    <row r="136" spans="2:65" s="1" customFormat="1" ht="24.15" customHeight="1">
      <c r="B136" s="30"/>
      <c r="C136" s="148" t="s">
        <v>337</v>
      </c>
      <c r="D136" s="148" t="s">
        <v>164</v>
      </c>
      <c r="E136" s="149" t="s">
        <v>1134</v>
      </c>
      <c r="F136" s="150" t="s">
        <v>1135</v>
      </c>
      <c r="G136" s="151" t="s">
        <v>1121</v>
      </c>
      <c r="H136" s="152">
        <v>1</v>
      </c>
      <c r="I136" s="153"/>
      <c r="J136" s="154">
        <f>ROUND(I136*H136,2)</f>
        <v>0</v>
      </c>
      <c r="K136" s="155"/>
      <c r="L136" s="156"/>
      <c r="M136" s="157" t="s">
        <v>19</v>
      </c>
      <c r="N136" s="158" t="s">
        <v>40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1026</v>
      </c>
      <c r="AT136" s="142" t="s">
        <v>164</v>
      </c>
      <c r="AU136" s="142" t="s">
        <v>76</v>
      </c>
      <c r="AY136" s="15" t="s">
        <v>144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76</v>
      </c>
      <c r="BK136" s="143">
        <f>ROUND(I136*H136,2)</f>
        <v>0</v>
      </c>
      <c r="BL136" s="15" t="s">
        <v>475</v>
      </c>
      <c r="BM136" s="142" t="s">
        <v>1136</v>
      </c>
    </row>
    <row r="137" spans="2:65" s="1" customFormat="1" ht="16.5" customHeight="1">
      <c r="B137" s="30"/>
      <c r="C137" s="148" t="s">
        <v>343</v>
      </c>
      <c r="D137" s="148" t="s">
        <v>164</v>
      </c>
      <c r="E137" s="149" t="s">
        <v>1137</v>
      </c>
      <c r="F137" s="150" t="s">
        <v>1138</v>
      </c>
      <c r="G137" s="151" t="s">
        <v>1121</v>
      </c>
      <c r="H137" s="152">
        <v>1</v>
      </c>
      <c r="I137" s="153"/>
      <c r="J137" s="154">
        <f>ROUND(I137*H137,2)</f>
        <v>0</v>
      </c>
      <c r="K137" s="155"/>
      <c r="L137" s="156"/>
      <c r="M137" s="157" t="s">
        <v>19</v>
      </c>
      <c r="N137" s="158" t="s">
        <v>40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1026</v>
      </c>
      <c r="AT137" s="142" t="s">
        <v>164</v>
      </c>
      <c r="AU137" s="142" t="s">
        <v>76</v>
      </c>
      <c r="AY137" s="15" t="s">
        <v>144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76</v>
      </c>
      <c r="BK137" s="143">
        <f>ROUND(I137*H137,2)</f>
        <v>0</v>
      </c>
      <c r="BL137" s="15" t="s">
        <v>475</v>
      </c>
      <c r="BM137" s="142" t="s">
        <v>1139</v>
      </c>
    </row>
    <row r="138" spans="2:65" s="1" customFormat="1" ht="16.5" customHeight="1">
      <c r="B138" s="30"/>
      <c r="C138" s="130" t="s">
        <v>349</v>
      </c>
      <c r="D138" s="130" t="s">
        <v>146</v>
      </c>
      <c r="E138" s="131" t="s">
        <v>1140</v>
      </c>
      <c r="F138" s="132" t="s">
        <v>1141</v>
      </c>
      <c r="G138" s="133" t="s">
        <v>156</v>
      </c>
      <c r="H138" s="134">
        <v>1</v>
      </c>
      <c r="I138" s="135"/>
      <c r="J138" s="136">
        <f>ROUND(I138*H138,2)</f>
        <v>0</v>
      </c>
      <c r="K138" s="137"/>
      <c r="L138" s="30"/>
      <c r="M138" s="138" t="s">
        <v>19</v>
      </c>
      <c r="N138" s="139" t="s">
        <v>40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475</v>
      </c>
      <c r="AT138" s="142" t="s">
        <v>146</v>
      </c>
      <c r="AU138" s="142" t="s">
        <v>76</v>
      </c>
      <c r="AY138" s="15" t="s">
        <v>144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76</v>
      </c>
      <c r="BK138" s="143">
        <f>ROUND(I138*H138,2)</f>
        <v>0</v>
      </c>
      <c r="BL138" s="15" t="s">
        <v>475</v>
      </c>
      <c r="BM138" s="142" t="s">
        <v>1142</v>
      </c>
    </row>
    <row r="139" spans="2:65" s="1" customFormat="1" ht="24.15" customHeight="1">
      <c r="B139" s="30"/>
      <c r="C139" s="148" t="s">
        <v>354</v>
      </c>
      <c r="D139" s="148" t="s">
        <v>164</v>
      </c>
      <c r="E139" s="149" t="s">
        <v>1143</v>
      </c>
      <c r="F139" s="150" t="s">
        <v>1144</v>
      </c>
      <c r="G139" s="151" t="s">
        <v>156</v>
      </c>
      <c r="H139" s="152">
        <v>1</v>
      </c>
      <c r="I139" s="153"/>
      <c r="J139" s="154">
        <f>ROUND(I139*H139,2)</f>
        <v>0</v>
      </c>
      <c r="K139" s="155"/>
      <c r="L139" s="156"/>
      <c r="M139" s="157" t="s">
        <v>19</v>
      </c>
      <c r="N139" s="158" t="s">
        <v>40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1026</v>
      </c>
      <c r="AT139" s="142" t="s">
        <v>164</v>
      </c>
      <c r="AU139" s="142" t="s">
        <v>76</v>
      </c>
      <c r="AY139" s="15" t="s">
        <v>144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5" t="s">
        <v>76</v>
      </c>
      <c r="BK139" s="143">
        <f>ROUND(I139*H139,2)</f>
        <v>0</v>
      </c>
      <c r="BL139" s="15" t="s">
        <v>475</v>
      </c>
      <c r="BM139" s="142" t="s">
        <v>1145</v>
      </c>
    </row>
    <row r="140" spans="2:65" s="11" customFormat="1" ht="25.95" customHeight="1">
      <c r="B140" s="118"/>
      <c r="D140" s="119" t="s">
        <v>68</v>
      </c>
      <c r="E140" s="120" t="s">
        <v>1146</v>
      </c>
      <c r="F140" s="120" t="s">
        <v>1147</v>
      </c>
      <c r="I140" s="121"/>
      <c r="J140" s="122">
        <f>BK140</f>
        <v>0</v>
      </c>
      <c r="L140" s="118"/>
      <c r="M140" s="123"/>
      <c r="P140" s="124">
        <f>SUM(P141:P175)</f>
        <v>0</v>
      </c>
      <c r="R140" s="124">
        <f>SUM(R141:R175)</f>
        <v>0.49496250000000008</v>
      </c>
      <c r="T140" s="125">
        <f>SUM(T141:T175)</f>
        <v>0</v>
      </c>
      <c r="AR140" s="119" t="s">
        <v>158</v>
      </c>
      <c r="AT140" s="126" t="s">
        <v>68</v>
      </c>
      <c r="AU140" s="126" t="s">
        <v>69</v>
      </c>
      <c r="AY140" s="119" t="s">
        <v>144</v>
      </c>
      <c r="BK140" s="127">
        <f>SUM(BK141:BK175)</f>
        <v>0</v>
      </c>
    </row>
    <row r="141" spans="2:65" s="1" customFormat="1" ht="21.75" customHeight="1">
      <c r="B141" s="30"/>
      <c r="C141" s="130" t="s">
        <v>357</v>
      </c>
      <c r="D141" s="130" t="s">
        <v>146</v>
      </c>
      <c r="E141" s="131" t="s">
        <v>1148</v>
      </c>
      <c r="F141" s="132" t="s">
        <v>1149</v>
      </c>
      <c r="G141" s="133" t="s">
        <v>156</v>
      </c>
      <c r="H141" s="134">
        <v>8</v>
      </c>
      <c r="I141" s="135"/>
      <c r="J141" s="136">
        <f>ROUND(I141*H141,2)</f>
        <v>0</v>
      </c>
      <c r="K141" s="137"/>
      <c r="L141" s="30"/>
      <c r="M141" s="138" t="s">
        <v>19</v>
      </c>
      <c r="N141" s="139" t="s">
        <v>40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475</v>
      </c>
      <c r="AT141" s="142" t="s">
        <v>146</v>
      </c>
      <c r="AU141" s="142" t="s">
        <v>76</v>
      </c>
      <c r="AY141" s="15" t="s">
        <v>144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5" t="s">
        <v>76</v>
      </c>
      <c r="BK141" s="143">
        <f>ROUND(I141*H141,2)</f>
        <v>0</v>
      </c>
      <c r="BL141" s="15" t="s">
        <v>475</v>
      </c>
      <c r="BM141" s="142" t="s">
        <v>1150</v>
      </c>
    </row>
    <row r="142" spans="2:65" s="1" customFormat="1">
      <c r="B142" s="30"/>
      <c r="D142" s="144" t="s">
        <v>152</v>
      </c>
      <c r="F142" s="145" t="s">
        <v>1151</v>
      </c>
      <c r="I142" s="146"/>
      <c r="L142" s="30"/>
      <c r="M142" s="147"/>
      <c r="T142" s="51"/>
      <c r="AT142" s="15" t="s">
        <v>152</v>
      </c>
      <c r="AU142" s="15" t="s">
        <v>76</v>
      </c>
    </row>
    <row r="143" spans="2:65" s="1" customFormat="1" ht="21.75" customHeight="1">
      <c r="B143" s="30"/>
      <c r="C143" s="130" t="s">
        <v>362</v>
      </c>
      <c r="D143" s="130" t="s">
        <v>146</v>
      </c>
      <c r="E143" s="131" t="s">
        <v>1152</v>
      </c>
      <c r="F143" s="132" t="s">
        <v>1153</v>
      </c>
      <c r="G143" s="133" t="s">
        <v>156</v>
      </c>
      <c r="H143" s="134">
        <v>29</v>
      </c>
      <c r="I143" s="135"/>
      <c r="J143" s="136">
        <f>ROUND(I143*H143,2)</f>
        <v>0</v>
      </c>
      <c r="K143" s="137"/>
      <c r="L143" s="30"/>
      <c r="M143" s="138" t="s">
        <v>19</v>
      </c>
      <c r="N143" s="139" t="s">
        <v>40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475</v>
      </c>
      <c r="AT143" s="142" t="s">
        <v>146</v>
      </c>
      <c r="AU143" s="142" t="s">
        <v>76</v>
      </c>
      <c r="AY143" s="15" t="s">
        <v>144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76</v>
      </c>
      <c r="BK143" s="143">
        <f>ROUND(I143*H143,2)</f>
        <v>0</v>
      </c>
      <c r="BL143" s="15" t="s">
        <v>475</v>
      </c>
      <c r="BM143" s="142" t="s">
        <v>1154</v>
      </c>
    </row>
    <row r="144" spans="2:65" s="1" customFormat="1">
      <c r="B144" s="30"/>
      <c r="D144" s="144" t="s">
        <v>152</v>
      </c>
      <c r="F144" s="145" t="s">
        <v>1155</v>
      </c>
      <c r="I144" s="146"/>
      <c r="L144" s="30"/>
      <c r="M144" s="147"/>
      <c r="T144" s="51"/>
      <c r="AT144" s="15" t="s">
        <v>152</v>
      </c>
      <c r="AU144" s="15" t="s">
        <v>76</v>
      </c>
    </row>
    <row r="145" spans="2:65" s="1" customFormat="1" ht="21.75" customHeight="1">
      <c r="B145" s="30"/>
      <c r="C145" s="130" t="s">
        <v>367</v>
      </c>
      <c r="D145" s="130" t="s">
        <v>146</v>
      </c>
      <c r="E145" s="131" t="s">
        <v>1156</v>
      </c>
      <c r="F145" s="132" t="s">
        <v>1157</v>
      </c>
      <c r="G145" s="133" t="s">
        <v>156</v>
      </c>
      <c r="H145" s="134">
        <v>4</v>
      </c>
      <c r="I145" s="135"/>
      <c r="J145" s="136">
        <f>ROUND(I145*H145,2)</f>
        <v>0</v>
      </c>
      <c r="K145" s="137"/>
      <c r="L145" s="30"/>
      <c r="M145" s="138" t="s">
        <v>19</v>
      </c>
      <c r="N145" s="139" t="s">
        <v>40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475</v>
      </c>
      <c r="AT145" s="142" t="s">
        <v>146</v>
      </c>
      <c r="AU145" s="142" t="s">
        <v>76</v>
      </c>
      <c r="AY145" s="15" t="s">
        <v>144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5" t="s">
        <v>76</v>
      </c>
      <c r="BK145" s="143">
        <f>ROUND(I145*H145,2)</f>
        <v>0</v>
      </c>
      <c r="BL145" s="15" t="s">
        <v>475</v>
      </c>
      <c r="BM145" s="142" t="s">
        <v>1158</v>
      </c>
    </row>
    <row r="146" spans="2:65" s="1" customFormat="1">
      <c r="B146" s="30"/>
      <c r="D146" s="144" t="s">
        <v>152</v>
      </c>
      <c r="F146" s="145" t="s">
        <v>1159</v>
      </c>
      <c r="I146" s="146"/>
      <c r="L146" s="30"/>
      <c r="M146" s="147"/>
      <c r="T146" s="51"/>
      <c r="AT146" s="15" t="s">
        <v>152</v>
      </c>
      <c r="AU146" s="15" t="s">
        <v>76</v>
      </c>
    </row>
    <row r="147" spans="2:65" s="1" customFormat="1" ht="21.75" customHeight="1">
      <c r="B147" s="30"/>
      <c r="C147" s="130" t="s">
        <v>372</v>
      </c>
      <c r="D147" s="130" t="s">
        <v>146</v>
      </c>
      <c r="E147" s="131" t="s">
        <v>1160</v>
      </c>
      <c r="F147" s="132" t="s">
        <v>1161</v>
      </c>
      <c r="G147" s="133" t="s">
        <v>156</v>
      </c>
      <c r="H147" s="134">
        <v>30</v>
      </c>
      <c r="I147" s="135"/>
      <c r="J147" s="136">
        <f>ROUND(I147*H147,2)</f>
        <v>0</v>
      </c>
      <c r="K147" s="137"/>
      <c r="L147" s="30"/>
      <c r="M147" s="138" t="s">
        <v>19</v>
      </c>
      <c r="N147" s="139" t="s">
        <v>40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475</v>
      </c>
      <c r="AT147" s="142" t="s">
        <v>146</v>
      </c>
      <c r="AU147" s="142" t="s">
        <v>76</v>
      </c>
      <c r="AY147" s="15" t="s">
        <v>144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76</v>
      </c>
      <c r="BK147" s="143">
        <f>ROUND(I147*H147,2)</f>
        <v>0</v>
      </c>
      <c r="BL147" s="15" t="s">
        <v>475</v>
      </c>
      <c r="BM147" s="142" t="s">
        <v>1162</v>
      </c>
    </row>
    <row r="148" spans="2:65" s="1" customFormat="1">
      <c r="B148" s="30"/>
      <c r="D148" s="144" t="s">
        <v>152</v>
      </c>
      <c r="F148" s="145" t="s">
        <v>1163</v>
      </c>
      <c r="I148" s="146"/>
      <c r="L148" s="30"/>
      <c r="M148" s="147"/>
      <c r="T148" s="51"/>
      <c r="AT148" s="15" t="s">
        <v>152</v>
      </c>
      <c r="AU148" s="15" t="s">
        <v>76</v>
      </c>
    </row>
    <row r="149" spans="2:65" s="1" customFormat="1" ht="24.15" customHeight="1">
      <c r="B149" s="30"/>
      <c r="C149" s="130" t="s">
        <v>377</v>
      </c>
      <c r="D149" s="130" t="s">
        <v>146</v>
      </c>
      <c r="E149" s="131" t="s">
        <v>1164</v>
      </c>
      <c r="F149" s="132" t="s">
        <v>1165</v>
      </c>
      <c r="G149" s="133" t="s">
        <v>241</v>
      </c>
      <c r="H149" s="134">
        <v>910</v>
      </c>
      <c r="I149" s="135"/>
      <c r="J149" s="136">
        <f>ROUND(I149*H149,2)</f>
        <v>0</v>
      </c>
      <c r="K149" s="137"/>
      <c r="L149" s="30"/>
      <c r="M149" s="138" t="s">
        <v>19</v>
      </c>
      <c r="N149" s="139" t="s">
        <v>40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475</v>
      </c>
      <c r="AT149" s="142" t="s">
        <v>146</v>
      </c>
      <c r="AU149" s="142" t="s">
        <v>76</v>
      </c>
      <c r="AY149" s="15" t="s">
        <v>144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76</v>
      </c>
      <c r="BK149" s="143">
        <f>ROUND(I149*H149,2)</f>
        <v>0</v>
      </c>
      <c r="BL149" s="15" t="s">
        <v>475</v>
      </c>
      <c r="BM149" s="142" t="s">
        <v>1166</v>
      </c>
    </row>
    <row r="150" spans="2:65" s="1" customFormat="1">
      <c r="B150" s="30"/>
      <c r="D150" s="144" t="s">
        <v>152</v>
      </c>
      <c r="F150" s="145" t="s">
        <v>1167</v>
      </c>
      <c r="I150" s="146"/>
      <c r="L150" s="30"/>
      <c r="M150" s="147"/>
      <c r="T150" s="51"/>
      <c r="AT150" s="15" t="s">
        <v>152</v>
      </c>
      <c r="AU150" s="15" t="s">
        <v>76</v>
      </c>
    </row>
    <row r="151" spans="2:65" s="1" customFormat="1" ht="16.5" customHeight="1">
      <c r="B151" s="30"/>
      <c r="C151" s="148" t="s">
        <v>382</v>
      </c>
      <c r="D151" s="148" t="s">
        <v>164</v>
      </c>
      <c r="E151" s="149" t="s">
        <v>1168</v>
      </c>
      <c r="F151" s="150" t="s">
        <v>1169</v>
      </c>
      <c r="G151" s="151" t="s">
        <v>241</v>
      </c>
      <c r="H151" s="152">
        <v>437</v>
      </c>
      <c r="I151" s="153"/>
      <c r="J151" s="154">
        <f>ROUND(I151*H151,2)</f>
        <v>0</v>
      </c>
      <c r="K151" s="155"/>
      <c r="L151" s="156"/>
      <c r="M151" s="157" t="s">
        <v>19</v>
      </c>
      <c r="N151" s="158" t="s">
        <v>40</v>
      </c>
      <c r="P151" s="140">
        <f>O151*H151</f>
        <v>0</v>
      </c>
      <c r="Q151" s="140">
        <v>1.7000000000000001E-4</v>
      </c>
      <c r="R151" s="140">
        <f>Q151*H151</f>
        <v>7.4290000000000009E-2</v>
      </c>
      <c r="S151" s="140">
        <v>0</v>
      </c>
      <c r="T151" s="141">
        <f>S151*H151</f>
        <v>0</v>
      </c>
      <c r="AR151" s="142" t="s">
        <v>1170</v>
      </c>
      <c r="AT151" s="142" t="s">
        <v>164</v>
      </c>
      <c r="AU151" s="142" t="s">
        <v>76</v>
      </c>
      <c r="AY151" s="15" t="s">
        <v>144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76</v>
      </c>
      <c r="BK151" s="143">
        <f>ROUND(I151*H151,2)</f>
        <v>0</v>
      </c>
      <c r="BL151" s="15" t="s">
        <v>1170</v>
      </c>
      <c r="BM151" s="142" t="s">
        <v>1171</v>
      </c>
    </row>
    <row r="152" spans="2:65" s="1" customFormat="1" ht="19.2">
      <c r="B152" s="30"/>
      <c r="D152" s="160" t="s">
        <v>235</v>
      </c>
      <c r="F152" s="167" t="s">
        <v>1172</v>
      </c>
      <c r="I152" s="146"/>
      <c r="L152" s="30"/>
      <c r="M152" s="147"/>
      <c r="T152" s="51"/>
      <c r="AT152" s="15" t="s">
        <v>235</v>
      </c>
      <c r="AU152" s="15" t="s">
        <v>76</v>
      </c>
    </row>
    <row r="153" spans="2:65" s="1" customFormat="1" ht="16.5" customHeight="1">
      <c r="B153" s="30"/>
      <c r="C153" s="148" t="s">
        <v>388</v>
      </c>
      <c r="D153" s="148" t="s">
        <v>164</v>
      </c>
      <c r="E153" s="149" t="s">
        <v>1173</v>
      </c>
      <c r="F153" s="150" t="s">
        <v>1174</v>
      </c>
      <c r="G153" s="151" t="s">
        <v>241</v>
      </c>
      <c r="H153" s="152">
        <v>212.75</v>
      </c>
      <c r="I153" s="153"/>
      <c r="J153" s="154">
        <f>ROUND(I153*H153,2)</f>
        <v>0</v>
      </c>
      <c r="K153" s="155"/>
      <c r="L153" s="156"/>
      <c r="M153" s="157" t="s">
        <v>19</v>
      </c>
      <c r="N153" s="158" t="s">
        <v>40</v>
      </c>
      <c r="P153" s="140">
        <f>O153*H153</f>
        <v>0</v>
      </c>
      <c r="Q153" s="140">
        <v>1.2E-4</v>
      </c>
      <c r="R153" s="140">
        <f>Q153*H153</f>
        <v>2.5530000000000001E-2</v>
      </c>
      <c r="S153" s="140">
        <v>0</v>
      </c>
      <c r="T153" s="141">
        <f>S153*H153</f>
        <v>0</v>
      </c>
      <c r="AR153" s="142" t="s">
        <v>1170</v>
      </c>
      <c r="AT153" s="142" t="s">
        <v>164</v>
      </c>
      <c r="AU153" s="142" t="s">
        <v>76</v>
      </c>
      <c r="AY153" s="15" t="s">
        <v>144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76</v>
      </c>
      <c r="BK153" s="143">
        <f>ROUND(I153*H153,2)</f>
        <v>0</v>
      </c>
      <c r="BL153" s="15" t="s">
        <v>1170</v>
      </c>
      <c r="BM153" s="142" t="s">
        <v>1175</v>
      </c>
    </row>
    <row r="154" spans="2:65" s="1" customFormat="1" ht="19.2">
      <c r="B154" s="30"/>
      <c r="D154" s="160" t="s">
        <v>235</v>
      </c>
      <c r="F154" s="167" t="s">
        <v>1176</v>
      </c>
      <c r="I154" s="146"/>
      <c r="L154" s="30"/>
      <c r="M154" s="147"/>
      <c r="T154" s="51"/>
      <c r="AT154" s="15" t="s">
        <v>235</v>
      </c>
      <c r="AU154" s="15" t="s">
        <v>76</v>
      </c>
    </row>
    <row r="155" spans="2:65" s="1" customFormat="1" ht="16.5" customHeight="1">
      <c r="B155" s="30"/>
      <c r="C155" s="148" t="s">
        <v>394</v>
      </c>
      <c r="D155" s="148" t="s">
        <v>164</v>
      </c>
      <c r="E155" s="149" t="s">
        <v>1177</v>
      </c>
      <c r="F155" s="150" t="s">
        <v>1178</v>
      </c>
      <c r="G155" s="151" t="s">
        <v>241</v>
      </c>
      <c r="H155" s="152">
        <v>322</v>
      </c>
      <c r="I155" s="153"/>
      <c r="J155" s="154">
        <f>ROUND(I155*H155,2)</f>
        <v>0</v>
      </c>
      <c r="K155" s="155"/>
      <c r="L155" s="156"/>
      <c r="M155" s="157" t="s">
        <v>19</v>
      </c>
      <c r="N155" s="158" t="s">
        <v>40</v>
      </c>
      <c r="P155" s="140">
        <f>O155*H155</f>
        <v>0</v>
      </c>
      <c r="Q155" s="140">
        <v>2.3000000000000001E-4</v>
      </c>
      <c r="R155" s="140">
        <f>Q155*H155</f>
        <v>7.4060000000000001E-2</v>
      </c>
      <c r="S155" s="140">
        <v>0</v>
      </c>
      <c r="T155" s="141">
        <f>S155*H155</f>
        <v>0</v>
      </c>
      <c r="AR155" s="142" t="s">
        <v>1170</v>
      </c>
      <c r="AT155" s="142" t="s">
        <v>164</v>
      </c>
      <c r="AU155" s="142" t="s">
        <v>76</v>
      </c>
      <c r="AY155" s="15" t="s">
        <v>144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5" t="s">
        <v>76</v>
      </c>
      <c r="BK155" s="143">
        <f>ROUND(I155*H155,2)</f>
        <v>0</v>
      </c>
      <c r="BL155" s="15" t="s">
        <v>1170</v>
      </c>
      <c r="BM155" s="142" t="s">
        <v>1179</v>
      </c>
    </row>
    <row r="156" spans="2:65" s="1" customFormat="1" ht="16.5" customHeight="1">
      <c r="B156" s="30"/>
      <c r="C156" s="148" t="s">
        <v>399</v>
      </c>
      <c r="D156" s="148" t="s">
        <v>164</v>
      </c>
      <c r="E156" s="149" t="s">
        <v>1180</v>
      </c>
      <c r="F156" s="150" t="s">
        <v>1181</v>
      </c>
      <c r="G156" s="151" t="s">
        <v>241</v>
      </c>
      <c r="H156" s="152">
        <v>74.75</v>
      </c>
      <c r="I156" s="153"/>
      <c r="J156" s="154">
        <f>ROUND(I156*H156,2)</f>
        <v>0</v>
      </c>
      <c r="K156" s="155"/>
      <c r="L156" s="156"/>
      <c r="M156" s="157" t="s">
        <v>19</v>
      </c>
      <c r="N156" s="158" t="s">
        <v>40</v>
      </c>
      <c r="P156" s="140">
        <f>O156*H156</f>
        <v>0</v>
      </c>
      <c r="Q156" s="140">
        <v>1E-4</v>
      </c>
      <c r="R156" s="140">
        <f>Q156*H156</f>
        <v>7.4750000000000007E-3</v>
      </c>
      <c r="S156" s="140">
        <v>0</v>
      </c>
      <c r="T156" s="141">
        <f>S156*H156</f>
        <v>0</v>
      </c>
      <c r="AR156" s="142" t="s">
        <v>1170</v>
      </c>
      <c r="AT156" s="142" t="s">
        <v>164</v>
      </c>
      <c r="AU156" s="142" t="s">
        <v>76</v>
      </c>
      <c r="AY156" s="15" t="s">
        <v>144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5" t="s">
        <v>76</v>
      </c>
      <c r="BK156" s="143">
        <f>ROUND(I156*H156,2)</f>
        <v>0</v>
      </c>
      <c r="BL156" s="15" t="s">
        <v>1170</v>
      </c>
      <c r="BM156" s="142" t="s">
        <v>1182</v>
      </c>
    </row>
    <row r="157" spans="2:65" s="1" customFormat="1" ht="24.15" customHeight="1">
      <c r="B157" s="30"/>
      <c r="C157" s="130" t="s">
        <v>406</v>
      </c>
      <c r="D157" s="130" t="s">
        <v>146</v>
      </c>
      <c r="E157" s="131" t="s">
        <v>1183</v>
      </c>
      <c r="F157" s="132" t="s">
        <v>1184</v>
      </c>
      <c r="G157" s="133" t="s">
        <v>241</v>
      </c>
      <c r="H157" s="134">
        <v>65</v>
      </c>
      <c r="I157" s="135"/>
      <c r="J157" s="136">
        <f>ROUND(I157*H157,2)</f>
        <v>0</v>
      </c>
      <c r="K157" s="137"/>
      <c r="L157" s="30"/>
      <c r="M157" s="138" t="s">
        <v>19</v>
      </c>
      <c r="N157" s="139" t="s">
        <v>40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475</v>
      </c>
      <c r="AT157" s="142" t="s">
        <v>146</v>
      </c>
      <c r="AU157" s="142" t="s">
        <v>76</v>
      </c>
      <c r="AY157" s="15" t="s">
        <v>144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5" t="s">
        <v>76</v>
      </c>
      <c r="BK157" s="143">
        <f>ROUND(I157*H157,2)</f>
        <v>0</v>
      </c>
      <c r="BL157" s="15" t="s">
        <v>475</v>
      </c>
      <c r="BM157" s="142" t="s">
        <v>1185</v>
      </c>
    </row>
    <row r="158" spans="2:65" s="1" customFormat="1">
      <c r="B158" s="30"/>
      <c r="D158" s="144" t="s">
        <v>152</v>
      </c>
      <c r="F158" s="145" t="s">
        <v>1186</v>
      </c>
      <c r="I158" s="146"/>
      <c r="L158" s="30"/>
      <c r="M158" s="147"/>
      <c r="T158" s="51"/>
      <c r="AT158" s="15" t="s">
        <v>152</v>
      </c>
      <c r="AU158" s="15" t="s">
        <v>76</v>
      </c>
    </row>
    <row r="159" spans="2:65" s="1" customFormat="1" ht="16.5" customHeight="1">
      <c r="B159" s="30"/>
      <c r="C159" s="148" t="s">
        <v>411</v>
      </c>
      <c r="D159" s="148" t="s">
        <v>164</v>
      </c>
      <c r="E159" s="149" t="s">
        <v>1187</v>
      </c>
      <c r="F159" s="150" t="s">
        <v>1188</v>
      </c>
      <c r="G159" s="151" t="s">
        <v>241</v>
      </c>
      <c r="H159" s="152">
        <v>74.75</v>
      </c>
      <c r="I159" s="153"/>
      <c r="J159" s="154">
        <f>ROUND(I159*H159,2)</f>
        <v>0</v>
      </c>
      <c r="K159" s="155"/>
      <c r="L159" s="156"/>
      <c r="M159" s="157" t="s">
        <v>19</v>
      </c>
      <c r="N159" s="158" t="s">
        <v>40</v>
      </c>
      <c r="P159" s="140">
        <f>O159*H159</f>
        <v>0</v>
      </c>
      <c r="Q159" s="140">
        <v>6.4000000000000005E-4</v>
      </c>
      <c r="R159" s="140">
        <f>Q159*H159</f>
        <v>4.7840000000000001E-2</v>
      </c>
      <c r="S159" s="140">
        <v>0</v>
      </c>
      <c r="T159" s="141">
        <f>S159*H159</f>
        <v>0</v>
      </c>
      <c r="AR159" s="142" t="s">
        <v>1170</v>
      </c>
      <c r="AT159" s="142" t="s">
        <v>164</v>
      </c>
      <c r="AU159" s="142" t="s">
        <v>76</v>
      </c>
      <c r="AY159" s="15" t="s">
        <v>144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5" t="s">
        <v>76</v>
      </c>
      <c r="BK159" s="143">
        <f>ROUND(I159*H159,2)</f>
        <v>0</v>
      </c>
      <c r="BL159" s="15" t="s">
        <v>1170</v>
      </c>
      <c r="BM159" s="142" t="s">
        <v>1189</v>
      </c>
    </row>
    <row r="160" spans="2:65" s="1" customFormat="1" ht="24.15" customHeight="1">
      <c r="B160" s="30"/>
      <c r="C160" s="130" t="s">
        <v>417</v>
      </c>
      <c r="D160" s="130" t="s">
        <v>146</v>
      </c>
      <c r="E160" s="131" t="s">
        <v>1190</v>
      </c>
      <c r="F160" s="132" t="s">
        <v>1191</v>
      </c>
      <c r="G160" s="133" t="s">
        <v>241</v>
      </c>
      <c r="H160" s="134">
        <v>105</v>
      </c>
      <c r="I160" s="135"/>
      <c r="J160" s="136">
        <f>ROUND(I160*H160,2)</f>
        <v>0</v>
      </c>
      <c r="K160" s="137"/>
      <c r="L160" s="30"/>
      <c r="M160" s="138" t="s">
        <v>19</v>
      </c>
      <c r="N160" s="139" t="s">
        <v>40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475</v>
      </c>
      <c r="AT160" s="142" t="s">
        <v>146</v>
      </c>
      <c r="AU160" s="142" t="s">
        <v>76</v>
      </c>
      <c r="AY160" s="15" t="s">
        <v>144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5" t="s">
        <v>76</v>
      </c>
      <c r="BK160" s="143">
        <f>ROUND(I160*H160,2)</f>
        <v>0</v>
      </c>
      <c r="BL160" s="15" t="s">
        <v>475</v>
      </c>
      <c r="BM160" s="142" t="s">
        <v>1192</v>
      </c>
    </row>
    <row r="161" spans="2:65" s="1" customFormat="1">
      <c r="B161" s="30"/>
      <c r="D161" s="144" t="s">
        <v>152</v>
      </c>
      <c r="F161" s="145" t="s">
        <v>1193</v>
      </c>
      <c r="I161" s="146"/>
      <c r="L161" s="30"/>
      <c r="M161" s="147"/>
      <c r="T161" s="51"/>
      <c r="AT161" s="15" t="s">
        <v>152</v>
      </c>
      <c r="AU161" s="15" t="s">
        <v>76</v>
      </c>
    </row>
    <row r="162" spans="2:65" s="1" customFormat="1" ht="16.5" customHeight="1">
      <c r="B162" s="30"/>
      <c r="C162" s="148" t="s">
        <v>423</v>
      </c>
      <c r="D162" s="148" t="s">
        <v>164</v>
      </c>
      <c r="E162" s="149" t="s">
        <v>1194</v>
      </c>
      <c r="F162" s="150" t="s">
        <v>1195</v>
      </c>
      <c r="G162" s="151" t="s">
        <v>241</v>
      </c>
      <c r="H162" s="152">
        <v>120.75</v>
      </c>
      <c r="I162" s="153"/>
      <c r="J162" s="154">
        <f>ROUND(I162*H162,2)</f>
        <v>0</v>
      </c>
      <c r="K162" s="155"/>
      <c r="L162" s="156"/>
      <c r="M162" s="157" t="s">
        <v>19</v>
      </c>
      <c r="N162" s="158" t="s">
        <v>40</v>
      </c>
      <c r="P162" s="140">
        <f>O162*H162</f>
        <v>0</v>
      </c>
      <c r="Q162" s="140">
        <v>5.2999999999999998E-4</v>
      </c>
      <c r="R162" s="140">
        <f>Q162*H162</f>
        <v>6.3997499999999999E-2</v>
      </c>
      <c r="S162" s="140">
        <v>0</v>
      </c>
      <c r="T162" s="141">
        <f>S162*H162</f>
        <v>0</v>
      </c>
      <c r="AR162" s="142" t="s">
        <v>1170</v>
      </c>
      <c r="AT162" s="142" t="s">
        <v>164</v>
      </c>
      <c r="AU162" s="142" t="s">
        <v>76</v>
      </c>
      <c r="AY162" s="15" t="s">
        <v>144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5" t="s">
        <v>76</v>
      </c>
      <c r="BK162" s="143">
        <f>ROUND(I162*H162,2)</f>
        <v>0</v>
      </c>
      <c r="BL162" s="15" t="s">
        <v>1170</v>
      </c>
      <c r="BM162" s="142" t="s">
        <v>1196</v>
      </c>
    </row>
    <row r="163" spans="2:65" s="1" customFormat="1" ht="24.15" customHeight="1">
      <c r="B163" s="30"/>
      <c r="C163" s="130" t="s">
        <v>428</v>
      </c>
      <c r="D163" s="130" t="s">
        <v>146</v>
      </c>
      <c r="E163" s="131" t="s">
        <v>1197</v>
      </c>
      <c r="F163" s="132" t="s">
        <v>1198</v>
      </c>
      <c r="G163" s="133" t="s">
        <v>241</v>
      </c>
      <c r="H163" s="134">
        <v>120</v>
      </c>
      <c r="I163" s="135"/>
      <c r="J163" s="136">
        <f>ROUND(I163*H163,2)</f>
        <v>0</v>
      </c>
      <c r="K163" s="137"/>
      <c r="L163" s="30"/>
      <c r="M163" s="138" t="s">
        <v>19</v>
      </c>
      <c r="N163" s="139" t="s">
        <v>40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475</v>
      </c>
      <c r="AT163" s="142" t="s">
        <v>146</v>
      </c>
      <c r="AU163" s="142" t="s">
        <v>76</v>
      </c>
      <c r="AY163" s="15" t="s">
        <v>144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5" t="s">
        <v>76</v>
      </c>
      <c r="BK163" s="143">
        <f>ROUND(I163*H163,2)</f>
        <v>0</v>
      </c>
      <c r="BL163" s="15" t="s">
        <v>475</v>
      </c>
      <c r="BM163" s="142" t="s">
        <v>1199</v>
      </c>
    </row>
    <row r="164" spans="2:65" s="1" customFormat="1">
      <c r="B164" s="30"/>
      <c r="D164" s="144" t="s">
        <v>152</v>
      </c>
      <c r="F164" s="145" t="s">
        <v>1200</v>
      </c>
      <c r="I164" s="146"/>
      <c r="L164" s="30"/>
      <c r="M164" s="147"/>
      <c r="T164" s="51"/>
      <c r="AT164" s="15" t="s">
        <v>152</v>
      </c>
      <c r="AU164" s="15" t="s">
        <v>76</v>
      </c>
    </row>
    <row r="165" spans="2:65" s="1" customFormat="1" ht="16.5" customHeight="1">
      <c r="B165" s="30"/>
      <c r="C165" s="148" t="s">
        <v>432</v>
      </c>
      <c r="D165" s="148" t="s">
        <v>164</v>
      </c>
      <c r="E165" s="149" t="s">
        <v>1201</v>
      </c>
      <c r="F165" s="150" t="s">
        <v>1202</v>
      </c>
      <c r="G165" s="151" t="s">
        <v>241</v>
      </c>
      <c r="H165" s="152">
        <v>138</v>
      </c>
      <c r="I165" s="153"/>
      <c r="J165" s="154">
        <f>ROUND(I165*H165,2)</f>
        <v>0</v>
      </c>
      <c r="K165" s="155"/>
      <c r="L165" s="156"/>
      <c r="M165" s="157" t="s">
        <v>19</v>
      </c>
      <c r="N165" s="158" t="s">
        <v>40</v>
      </c>
      <c r="P165" s="140">
        <f>O165*H165</f>
        <v>0</v>
      </c>
      <c r="Q165" s="140">
        <v>2.0000000000000001E-4</v>
      </c>
      <c r="R165" s="140">
        <f>Q165*H165</f>
        <v>2.7600000000000003E-2</v>
      </c>
      <c r="S165" s="140">
        <v>0</v>
      </c>
      <c r="T165" s="141">
        <f>S165*H165</f>
        <v>0</v>
      </c>
      <c r="AR165" s="142" t="s">
        <v>1170</v>
      </c>
      <c r="AT165" s="142" t="s">
        <v>164</v>
      </c>
      <c r="AU165" s="142" t="s">
        <v>76</v>
      </c>
      <c r="AY165" s="15" t="s">
        <v>144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76</v>
      </c>
      <c r="BK165" s="143">
        <f>ROUND(I165*H165,2)</f>
        <v>0</v>
      </c>
      <c r="BL165" s="15" t="s">
        <v>1170</v>
      </c>
      <c r="BM165" s="142" t="s">
        <v>1203</v>
      </c>
    </row>
    <row r="166" spans="2:65" s="1" customFormat="1" ht="24.15" customHeight="1">
      <c r="B166" s="30"/>
      <c r="C166" s="130" t="s">
        <v>440</v>
      </c>
      <c r="D166" s="130" t="s">
        <v>146</v>
      </c>
      <c r="E166" s="131" t="s">
        <v>1204</v>
      </c>
      <c r="F166" s="132" t="s">
        <v>1205</v>
      </c>
      <c r="G166" s="133" t="s">
        <v>241</v>
      </c>
      <c r="H166" s="134">
        <v>30</v>
      </c>
      <c r="I166" s="135"/>
      <c r="J166" s="136">
        <f>ROUND(I166*H166,2)</f>
        <v>0</v>
      </c>
      <c r="K166" s="137"/>
      <c r="L166" s="30"/>
      <c r="M166" s="138" t="s">
        <v>19</v>
      </c>
      <c r="N166" s="139" t="s">
        <v>40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475</v>
      </c>
      <c r="AT166" s="142" t="s">
        <v>146</v>
      </c>
      <c r="AU166" s="142" t="s">
        <v>76</v>
      </c>
      <c r="AY166" s="15" t="s">
        <v>144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5" t="s">
        <v>76</v>
      </c>
      <c r="BK166" s="143">
        <f>ROUND(I166*H166,2)</f>
        <v>0</v>
      </c>
      <c r="BL166" s="15" t="s">
        <v>475</v>
      </c>
      <c r="BM166" s="142" t="s">
        <v>1206</v>
      </c>
    </row>
    <row r="167" spans="2:65" s="1" customFormat="1">
      <c r="B167" s="30"/>
      <c r="D167" s="144" t="s">
        <v>152</v>
      </c>
      <c r="F167" s="145" t="s">
        <v>1207</v>
      </c>
      <c r="I167" s="146"/>
      <c r="L167" s="30"/>
      <c r="M167" s="147"/>
      <c r="T167" s="51"/>
      <c r="AT167" s="15" t="s">
        <v>152</v>
      </c>
      <c r="AU167" s="15" t="s">
        <v>76</v>
      </c>
    </row>
    <row r="168" spans="2:65" s="1" customFormat="1" ht="16.5" customHeight="1">
      <c r="B168" s="30"/>
      <c r="C168" s="148" t="s">
        <v>449</v>
      </c>
      <c r="D168" s="148" t="s">
        <v>164</v>
      </c>
      <c r="E168" s="149" t="s">
        <v>1208</v>
      </c>
      <c r="F168" s="150" t="s">
        <v>1209</v>
      </c>
      <c r="G168" s="151" t="s">
        <v>241</v>
      </c>
      <c r="H168" s="152">
        <v>34.5</v>
      </c>
      <c r="I168" s="153"/>
      <c r="J168" s="154">
        <f>ROUND(I168*H168,2)</f>
        <v>0</v>
      </c>
      <c r="K168" s="155"/>
      <c r="L168" s="156"/>
      <c r="M168" s="157" t="s">
        <v>19</v>
      </c>
      <c r="N168" s="158" t="s">
        <v>40</v>
      </c>
      <c r="P168" s="140">
        <f>O168*H168</f>
        <v>0</v>
      </c>
      <c r="Q168" s="140">
        <v>8.9999999999999998E-4</v>
      </c>
      <c r="R168" s="140">
        <f>Q168*H168</f>
        <v>3.1049999999999998E-2</v>
      </c>
      <c r="S168" s="140">
        <v>0</v>
      </c>
      <c r="T168" s="141">
        <f>S168*H168</f>
        <v>0</v>
      </c>
      <c r="AR168" s="142" t="s">
        <v>1170</v>
      </c>
      <c r="AT168" s="142" t="s">
        <v>164</v>
      </c>
      <c r="AU168" s="142" t="s">
        <v>76</v>
      </c>
      <c r="AY168" s="15" t="s">
        <v>144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5" t="s">
        <v>76</v>
      </c>
      <c r="BK168" s="143">
        <f>ROUND(I168*H168,2)</f>
        <v>0</v>
      </c>
      <c r="BL168" s="15" t="s">
        <v>1170</v>
      </c>
      <c r="BM168" s="142" t="s">
        <v>1210</v>
      </c>
    </row>
    <row r="169" spans="2:65" s="1" customFormat="1" ht="24.15" customHeight="1">
      <c r="B169" s="30"/>
      <c r="C169" s="130" t="s">
        <v>454</v>
      </c>
      <c r="D169" s="130" t="s">
        <v>146</v>
      </c>
      <c r="E169" s="131" t="s">
        <v>1211</v>
      </c>
      <c r="F169" s="132" t="s">
        <v>1212</v>
      </c>
      <c r="G169" s="133" t="s">
        <v>241</v>
      </c>
      <c r="H169" s="134">
        <v>140</v>
      </c>
      <c r="I169" s="135"/>
      <c r="J169" s="136">
        <f>ROUND(I169*H169,2)</f>
        <v>0</v>
      </c>
      <c r="K169" s="137"/>
      <c r="L169" s="30"/>
      <c r="M169" s="138" t="s">
        <v>19</v>
      </c>
      <c r="N169" s="139" t="s">
        <v>40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475</v>
      </c>
      <c r="AT169" s="142" t="s">
        <v>146</v>
      </c>
      <c r="AU169" s="142" t="s">
        <v>76</v>
      </c>
      <c r="AY169" s="15" t="s">
        <v>144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5" t="s">
        <v>76</v>
      </c>
      <c r="BK169" s="143">
        <f>ROUND(I169*H169,2)</f>
        <v>0</v>
      </c>
      <c r="BL169" s="15" t="s">
        <v>475</v>
      </c>
      <c r="BM169" s="142" t="s">
        <v>1213</v>
      </c>
    </row>
    <row r="170" spans="2:65" s="1" customFormat="1">
      <c r="B170" s="30"/>
      <c r="D170" s="144" t="s">
        <v>152</v>
      </c>
      <c r="F170" s="145" t="s">
        <v>1214</v>
      </c>
      <c r="I170" s="146"/>
      <c r="L170" s="30"/>
      <c r="M170" s="147"/>
      <c r="T170" s="51"/>
      <c r="AT170" s="15" t="s">
        <v>152</v>
      </c>
      <c r="AU170" s="15" t="s">
        <v>76</v>
      </c>
    </row>
    <row r="171" spans="2:65" s="1" customFormat="1" ht="16.5" customHeight="1">
      <c r="B171" s="30"/>
      <c r="C171" s="148" t="s">
        <v>459</v>
      </c>
      <c r="D171" s="148" t="s">
        <v>164</v>
      </c>
      <c r="E171" s="149" t="s">
        <v>1215</v>
      </c>
      <c r="F171" s="150" t="s">
        <v>1216</v>
      </c>
      <c r="G171" s="151" t="s">
        <v>504</v>
      </c>
      <c r="H171" s="152">
        <v>140</v>
      </c>
      <c r="I171" s="153"/>
      <c r="J171" s="154">
        <f>ROUND(I171*H171,2)</f>
        <v>0</v>
      </c>
      <c r="K171" s="155"/>
      <c r="L171" s="156"/>
      <c r="M171" s="157" t="s">
        <v>19</v>
      </c>
      <c r="N171" s="158" t="s">
        <v>40</v>
      </c>
      <c r="P171" s="140">
        <f>O171*H171</f>
        <v>0</v>
      </c>
      <c r="Q171" s="140">
        <v>1E-3</v>
      </c>
      <c r="R171" s="140">
        <f>Q171*H171</f>
        <v>0.14000000000000001</v>
      </c>
      <c r="S171" s="140">
        <v>0</v>
      </c>
      <c r="T171" s="141">
        <f>S171*H171</f>
        <v>0</v>
      </c>
      <c r="AR171" s="142" t="s">
        <v>1170</v>
      </c>
      <c r="AT171" s="142" t="s">
        <v>164</v>
      </c>
      <c r="AU171" s="142" t="s">
        <v>76</v>
      </c>
      <c r="AY171" s="15" t="s">
        <v>144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5" t="s">
        <v>76</v>
      </c>
      <c r="BK171" s="143">
        <f>ROUND(I171*H171,2)</f>
        <v>0</v>
      </c>
      <c r="BL171" s="15" t="s">
        <v>1170</v>
      </c>
      <c r="BM171" s="142" t="s">
        <v>1217</v>
      </c>
    </row>
    <row r="172" spans="2:65" s="1" customFormat="1" ht="16.5" customHeight="1">
      <c r="B172" s="30"/>
      <c r="C172" s="130" t="s">
        <v>465</v>
      </c>
      <c r="D172" s="130" t="s">
        <v>146</v>
      </c>
      <c r="E172" s="131" t="s">
        <v>1218</v>
      </c>
      <c r="F172" s="132" t="s">
        <v>1219</v>
      </c>
      <c r="G172" s="133" t="s">
        <v>156</v>
      </c>
      <c r="H172" s="134">
        <v>12</v>
      </c>
      <c r="I172" s="135"/>
      <c r="J172" s="136">
        <f>ROUND(I172*H172,2)</f>
        <v>0</v>
      </c>
      <c r="K172" s="137"/>
      <c r="L172" s="30"/>
      <c r="M172" s="138" t="s">
        <v>19</v>
      </c>
      <c r="N172" s="139" t="s">
        <v>40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475</v>
      </c>
      <c r="AT172" s="142" t="s">
        <v>146</v>
      </c>
      <c r="AU172" s="142" t="s">
        <v>76</v>
      </c>
      <c r="AY172" s="15" t="s">
        <v>144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5" t="s">
        <v>76</v>
      </c>
      <c r="BK172" s="143">
        <f>ROUND(I172*H172,2)</f>
        <v>0</v>
      </c>
      <c r="BL172" s="15" t="s">
        <v>475</v>
      </c>
      <c r="BM172" s="142" t="s">
        <v>1220</v>
      </c>
    </row>
    <row r="173" spans="2:65" s="1" customFormat="1">
      <c r="B173" s="30"/>
      <c r="D173" s="144" t="s">
        <v>152</v>
      </c>
      <c r="F173" s="145" t="s">
        <v>1221</v>
      </c>
      <c r="I173" s="146"/>
      <c r="L173" s="30"/>
      <c r="M173" s="147"/>
      <c r="T173" s="51"/>
      <c r="AT173" s="15" t="s">
        <v>152</v>
      </c>
      <c r="AU173" s="15" t="s">
        <v>76</v>
      </c>
    </row>
    <row r="174" spans="2:65" s="1" customFormat="1" ht="16.5" customHeight="1">
      <c r="B174" s="30"/>
      <c r="C174" s="148" t="s">
        <v>470</v>
      </c>
      <c r="D174" s="148" t="s">
        <v>164</v>
      </c>
      <c r="E174" s="149" t="s">
        <v>1222</v>
      </c>
      <c r="F174" s="150" t="s">
        <v>1223</v>
      </c>
      <c r="G174" s="151" t="s">
        <v>156</v>
      </c>
      <c r="H174" s="152">
        <v>12</v>
      </c>
      <c r="I174" s="153"/>
      <c r="J174" s="154">
        <f>ROUND(I174*H174,2)</f>
        <v>0</v>
      </c>
      <c r="K174" s="155"/>
      <c r="L174" s="156"/>
      <c r="M174" s="157" t="s">
        <v>19</v>
      </c>
      <c r="N174" s="158" t="s">
        <v>40</v>
      </c>
      <c r="P174" s="140">
        <f>O174*H174</f>
        <v>0</v>
      </c>
      <c r="Q174" s="140">
        <v>2.5999999999999998E-4</v>
      </c>
      <c r="R174" s="140">
        <f>Q174*H174</f>
        <v>3.1199999999999995E-3</v>
      </c>
      <c r="S174" s="140">
        <v>0</v>
      </c>
      <c r="T174" s="141">
        <f>S174*H174</f>
        <v>0</v>
      </c>
      <c r="AR174" s="142" t="s">
        <v>1170</v>
      </c>
      <c r="AT174" s="142" t="s">
        <v>164</v>
      </c>
      <c r="AU174" s="142" t="s">
        <v>76</v>
      </c>
      <c r="AY174" s="15" t="s">
        <v>144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5" t="s">
        <v>76</v>
      </c>
      <c r="BK174" s="143">
        <f>ROUND(I174*H174,2)</f>
        <v>0</v>
      </c>
      <c r="BL174" s="15" t="s">
        <v>1170</v>
      </c>
      <c r="BM174" s="142" t="s">
        <v>1224</v>
      </c>
    </row>
    <row r="175" spans="2:65" s="1" customFormat="1" ht="16.5" customHeight="1">
      <c r="B175" s="30"/>
      <c r="C175" s="130" t="s">
        <v>475</v>
      </c>
      <c r="D175" s="130" t="s">
        <v>146</v>
      </c>
      <c r="E175" s="131" t="s">
        <v>1225</v>
      </c>
      <c r="F175" s="132" t="s">
        <v>1226</v>
      </c>
      <c r="G175" s="133" t="s">
        <v>1227</v>
      </c>
      <c r="H175" s="178"/>
      <c r="I175" s="135"/>
      <c r="J175" s="136">
        <f>ROUND(I175*H175,2)</f>
        <v>0</v>
      </c>
      <c r="K175" s="137"/>
      <c r="L175" s="30"/>
      <c r="M175" s="138" t="s">
        <v>19</v>
      </c>
      <c r="N175" s="139" t="s">
        <v>40</v>
      </c>
      <c r="P175" s="140">
        <f>O175*H175</f>
        <v>0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1170</v>
      </c>
      <c r="AT175" s="142" t="s">
        <v>146</v>
      </c>
      <c r="AU175" s="142" t="s">
        <v>76</v>
      </c>
      <c r="AY175" s="15" t="s">
        <v>144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5" t="s">
        <v>76</v>
      </c>
      <c r="BK175" s="143">
        <f>ROUND(I175*H175,2)</f>
        <v>0</v>
      </c>
      <c r="BL175" s="15" t="s">
        <v>1170</v>
      </c>
      <c r="BM175" s="142" t="s">
        <v>1228</v>
      </c>
    </row>
    <row r="176" spans="2:65" s="11" customFormat="1" ht="25.95" customHeight="1">
      <c r="B176" s="118"/>
      <c r="D176" s="119" t="s">
        <v>68</v>
      </c>
      <c r="E176" s="120" t="s">
        <v>1229</v>
      </c>
      <c r="F176" s="120" t="s">
        <v>1230</v>
      </c>
      <c r="I176" s="121"/>
      <c r="J176" s="122">
        <f>BK176</f>
        <v>0</v>
      </c>
      <c r="L176" s="118"/>
      <c r="M176" s="123"/>
      <c r="P176" s="124">
        <f>SUM(P177:P223)</f>
        <v>0</v>
      </c>
      <c r="R176" s="124">
        <f>SUM(R177:R223)</f>
        <v>2.6800000000000001E-3</v>
      </c>
      <c r="T176" s="125">
        <f>SUM(T177:T223)</f>
        <v>0</v>
      </c>
      <c r="AR176" s="119" t="s">
        <v>158</v>
      </c>
      <c r="AT176" s="126" t="s">
        <v>68</v>
      </c>
      <c r="AU176" s="126" t="s">
        <v>69</v>
      </c>
      <c r="AY176" s="119" t="s">
        <v>144</v>
      </c>
      <c r="BK176" s="127">
        <f>SUM(BK177:BK223)</f>
        <v>0</v>
      </c>
    </row>
    <row r="177" spans="2:65" s="1" customFormat="1" ht="16.5" customHeight="1">
      <c r="B177" s="30"/>
      <c r="C177" s="130" t="s">
        <v>478</v>
      </c>
      <c r="D177" s="130" t="s">
        <v>146</v>
      </c>
      <c r="E177" s="131" t="s">
        <v>1231</v>
      </c>
      <c r="F177" s="132" t="s">
        <v>1232</v>
      </c>
      <c r="G177" s="133" t="s">
        <v>156</v>
      </c>
      <c r="H177" s="134">
        <v>4</v>
      </c>
      <c r="I177" s="135"/>
      <c r="J177" s="136">
        <f>ROUND(I177*H177,2)</f>
        <v>0</v>
      </c>
      <c r="K177" s="137"/>
      <c r="L177" s="30"/>
      <c r="M177" s="138" t="s">
        <v>19</v>
      </c>
      <c r="N177" s="139" t="s">
        <v>40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475</v>
      </c>
      <c r="AT177" s="142" t="s">
        <v>146</v>
      </c>
      <c r="AU177" s="142" t="s">
        <v>76</v>
      </c>
      <c r="AY177" s="15" t="s">
        <v>144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5" t="s">
        <v>76</v>
      </c>
      <c r="BK177" s="143">
        <f>ROUND(I177*H177,2)</f>
        <v>0</v>
      </c>
      <c r="BL177" s="15" t="s">
        <v>475</v>
      </c>
      <c r="BM177" s="142" t="s">
        <v>1233</v>
      </c>
    </row>
    <row r="178" spans="2:65" s="1" customFormat="1">
      <c r="B178" s="30"/>
      <c r="D178" s="144" t="s">
        <v>152</v>
      </c>
      <c r="F178" s="145" t="s">
        <v>1234</v>
      </c>
      <c r="I178" s="146"/>
      <c r="L178" s="30"/>
      <c r="M178" s="147"/>
      <c r="T178" s="51"/>
      <c r="AT178" s="15" t="s">
        <v>152</v>
      </c>
      <c r="AU178" s="15" t="s">
        <v>76</v>
      </c>
    </row>
    <row r="179" spans="2:65" s="1" customFormat="1" ht="16.5" customHeight="1">
      <c r="B179" s="30"/>
      <c r="C179" s="148" t="s">
        <v>485</v>
      </c>
      <c r="D179" s="148" t="s">
        <v>164</v>
      </c>
      <c r="E179" s="149" t="s">
        <v>1235</v>
      </c>
      <c r="F179" s="150" t="s">
        <v>1236</v>
      </c>
      <c r="G179" s="151" t="s">
        <v>156</v>
      </c>
      <c r="H179" s="152">
        <v>4</v>
      </c>
      <c r="I179" s="153"/>
      <c r="J179" s="154">
        <f>ROUND(I179*H179,2)</f>
        <v>0</v>
      </c>
      <c r="K179" s="155"/>
      <c r="L179" s="156"/>
      <c r="M179" s="157" t="s">
        <v>19</v>
      </c>
      <c r="N179" s="158" t="s">
        <v>40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1170</v>
      </c>
      <c r="AT179" s="142" t="s">
        <v>164</v>
      </c>
      <c r="AU179" s="142" t="s">
        <v>76</v>
      </c>
      <c r="AY179" s="15" t="s">
        <v>144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5" t="s">
        <v>76</v>
      </c>
      <c r="BK179" s="143">
        <f>ROUND(I179*H179,2)</f>
        <v>0</v>
      </c>
      <c r="BL179" s="15" t="s">
        <v>1170</v>
      </c>
      <c r="BM179" s="142" t="s">
        <v>1237</v>
      </c>
    </row>
    <row r="180" spans="2:65" s="1" customFormat="1" ht="16.5" customHeight="1">
      <c r="B180" s="30"/>
      <c r="C180" s="130" t="s">
        <v>490</v>
      </c>
      <c r="D180" s="130" t="s">
        <v>146</v>
      </c>
      <c r="E180" s="131" t="s">
        <v>1238</v>
      </c>
      <c r="F180" s="132" t="s">
        <v>1239</v>
      </c>
      <c r="G180" s="133" t="s">
        <v>156</v>
      </c>
      <c r="H180" s="134">
        <v>8</v>
      </c>
      <c r="I180" s="135"/>
      <c r="J180" s="136">
        <f>ROUND(I180*H180,2)</f>
        <v>0</v>
      </c>
      <c r="K180" s="137"/>
      <c r="L180" s="30"/>
      <c r="M180" s="138" t="s">
        <v>19</v>
      </c>
      <c r="N180" s="139" t="s">
        <v>40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475</v>
      </c>
      <c r="AT180" s="142" t="s">
        <v>146</v>
      </c>
      <c r="AU180" s="142" t="s">
        <v>76</v>
      </c>
      <c r="AY180" s="15" t="s">
        <v>144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5" t="s">
        <v>76</v>
      </c>
      <c r="BK180" s="143">
        <f>ROUND(I180*H180,2)</f>
        <v>0</v>
      </c>
      <c r="BL180" s="15" t="s">
        <v>475</v>
      </c>
      <c r="BM180" s="142" t="s">
        <v>1240</v>
      </c>
    </row>
    <row r="181" spans="2:65" s="1" customFormat="1">
      <c r="B181" s="30"/>
      <c r="D181" s="144" t="s">
        <v>152</v>
      </c>
      <c r="F181" s="145" t="s">
        <v>1241</v>
      </c>
      <c r="I181" s="146"/>
      <c r="L181" s="30"/>
      <c r="M181" s="147"/>
      <c r="T181" s="51"/>
      <c r="AT181" s="15" t="s">
        <v>152</v>
      </c>
      <c r="AU181" s="15" t="s">
        <v>76</v>
      </c>
    </row>
    <row r="182" spans="2:65" s="1" customFormat="1" ht="16.5" customHeight="1">
      <c r="B182" s="30"/>
      <c r="C182" s="148" t="s">
        <v>494</v>
      </c>
      <c r="D182" s="148" t="s">
        <v>164</v>
      </c>
      <c r="E182" s="149" t="s">
        <v>1242</v>
      </c>
      <c r="F182" s="150" t="s">
        <v>1243</v>
      </c>
      <c r="G182" s="151" t="s">
        <v>156</v>
      </c>
      <c r="H182" s="152">
        <v>8</v>
      </c>
      <c r="I182" s="153"/>
      <c r="J182" s="154">
        <f>ROUND(I182*H182,2)</f>
        <v>0</v>
      </c>
      <c r="K182" s="155"/>
      <c r="L182" s="156"/>
      <c r="M182" s="157" t="s">
        <v>19</v>
      </c>
      <c r="N182" s="158" t="s">
        <v>40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1170</v>
      </c>
      <c r="AT182" s="142" t="s">
        <v>164</v>
      </c>
      <c r="AU182" s="142" t="s">
        <v>76</v>
      </c>
      <c r="AY182" s="15" t="s">
        <v>144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5" t="s">
        <v>76</v>
      </c>
      <c r="BK182" s="143">
        <f>ROUND(I182*H182,2)</f>
        <v>0</v>
      </c>
      <c r="BL182" s="15" t="s">
        <v>1170</v>
      </c>
      <c r="BM182" s="142" t="s">
        <v>1244</v>
      </c>
    </row>
    <row r="183" spans="2:65" s="1" customFormat="1" ht="21.75" customHeight="1">
      <c r="B183" s="30"/>
      <c r="C183" s="130" t="s">
        <v>501</v>
      </c>
      <c r="D183" s="130" t="s">
        <v>146</v>
      </c>
      <c r="E183" s="131" t="s">
        <v>1245</v>
      </c>
      <c r="F183" s="132" t="s">
        <v>1246</v>
      </c>
      <c r="G183" s="133" t="s">
        <v>156</v>
      </c>
      <c r="H183" s="134">
        <v>30</v>
      </c>
      <c r="I183" s="135"/>
      <c r="J183" s="136">
        <f>ROUND(I183*H183,2)</f>
        <v>0</v>
      </c>
      <c r="K183" s="137"/>
      <c r="L183" s="30"/>
      <c r="M183" s="138" t="s">
        <v>19</v>
      </c>
      <c r="N183" s="139" t="s">
        <v>40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475</v>
      </c>
      <c r="AT183" s="142" t="s">
        <v>146</v>
      </c>
      <c r="AU183" s="142" t="s">
        <v>76</v>
      </c>
      <c r="AY183" s="15" t="s">
        <v>144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5" t="s">
        <v>76</v>
      </c>
      <c r="BK183" s="143">
        <f>ROUND(I183*H183,2)</f>
        <v>0</v>
      </c>
      <c r="BL183" s="15" t="s">
        <v>475</v>
      </c>
      <c r="BM183" s="142" t="s">
        <v>1247</v>
      </c>
    </row>
    <row r="184" spans="2:65" s="1" customFormat="1">
      <c r="B184" s="30"/>
      <c r="D184" s="144" t="s">
        <v>152</v>
      </c>
      <c r="F184" s="145" t="s">
        <v>1248</v>
      </c>
      <c r="I184" s="146"/>
      <c r="L184" s="30"/>
      <c r="M184" s="147"/>
      <c r="T184" s="51"/>
      <c r="AT184" s="15" t="s">
        <v>152</v>
      </c>
      <c r="AU184" s="15" t="s">
        <v>76</v>
      </c>
    </row>
    <row r="185" spans="2:65" s="1" customFormat="1" ht="16.5" customHeight="1">
      <c r="B185" s="30"/>
      <c r="C185" s="148" t="s">
        <v>507</v>
      </c>
      <c r="D185" s="148" t="s">
        <v>164</v>
      </c>
      <c r="E185" s="149" t="s">
        <v>1249</v>
      </c>
      <c r="F185" s="150" t="s">
        <v>1250</v>
      </c>
      <c r="G185" s="151" t="s">
        <v>156</v>
      </c>
      <c r="H185" s="152">
        <v>30</v>
      </c>
      <c r="I185" s="153"/>
      <c r="J185" s="154">
        <f>ROUND(I185*H185,2)</f>
        <v>0</v>
      </c>
      <c r="K185" s="155"/>
      <c r="L185" s="156"/>
      <c r="M185" s="157" t="s">
        <v>19</v>
      </c>
      <c r="N185" s="158" t="s">
        <v>40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1170</v>
      </c>
      <c r="AT185" s="142" t="s">
        <v>164</v>
      </c>
      <c r="AU185" s="142" t="s">
        <v>76</v>
      </c>
      <c r="AY185" s="15" t="s">
        <v>144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5" t="s">
        <v>76</v>
      </c>
      <c r="BK185" s="143">
        <f>ROUND(I185*H185,2)</f>
        <v>0</v>
      </c>
      <c r="BL185" s="15" t="s">
        <v>1170</v>
      </c>
      <c r="BM185" s="142" t="s">
        <v>1251</v>
      </c>
    </row>
    <row r="186" spans="2:65" s="1" customFormat="1" ht="21.75" customHeight="1">
      <c r="B186" s="30"/>
      <c r="C186" s="130" t="s">
        <v>512</v>
      </c>
      <c r="D186" s="130" t="s">
        <v>146</v>
      </c>
      <c r="E186" s="131" t="s">
        <v>1160</v>
      </c>
      <c r="F186" s="132" t="s">
        <v>1161</v>
      </c>
      <c r="G186" s="133" t="s">
        <v>156</v>
      </c>
      <c r="H186" s="134">
        <v>30</v>
      </c>
      <c r="I186" s="135"/>
      <c r="J186" s="136">
        <f>ROUND(I186*H186,2)</f>
        <v>0</v>
      </c>
      <c r="K186" s="137"/>
      <c r="L186" s="30"/>
      <c r="M186" s="138" t="s">
        <v>19</v>
      </c>
      <c r="N186" s="139" t="s">
        <v>40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475</v>
      </c>
      <c r="AT186" s="142" t="s">
        <v>146</v>
      </c>
      <c r="AU186" s="142" t="s">
        <v>76</v>
      </c>
      <c r="AY186" s="15" t="s">
        <v>144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5" t="s">
        <v>76</v>
      </c>
      <c r="BK186" s="143">
        <f>ROUND(I186*H186,2)</f>
        <v>0</v>
      </c>
      <c r="BL186" s="15" t="s">
        <v>475</v>
      </c>
      <c r="BM186" s="142" t="s">
        <v>1252</v>
      </c>
    </row>
    <row r="187" spans="2:65" s="1" customFormat="1">
      <c r="B187" s="30"/>
      <c r="D187" s="144" t="s">
        <v>152</v>
      </c>
      <c r="F187" s="145" t="s">
        <v>1163</v>
      </c>
      <c r="I187" s="146"/>
      <c r="L187" s="30"/>
      <c r="M187" s="147"/>
      <c r="T187" s="51"/>
      <c r="AT187" s="15" t="s">
        <v>152</v>
      </c>
      <c r="AU187" s="15" t="s">
        <v>76</v>
      </c>
    </row>
    <row r="188" spans="2:65" s="1" customFormat="1" ht="16.5" customHeight="1">
      <c r="B188" s="30"/>
      <c r="C188" s="130" t="s">
        <v>517</v>
      </c>
      <c r="D188" s="130" t="s">
        <v>146</v>
      </c>
      <c r="E188" s="131" t="s">
        <v>1253</v>
      </c>
      <c r="F188" s="132" t="s">
        <v>1254</v>
      </c>
      <c r="G188" s="133" t="s">
        <v>156</v>
      </c>
      <c r="H188" s="134">
        <v>3</v>
      </c>
      <c r="I188" s="135"/>
      <c r="J188" s="136">
        <f>ROUND(I188*H188,2)</f>
        <v>0</v>
      </c>
      <c r="K188" s="137"/>
      <c r="L188" s="30"/>
      <c r="M188" s="138" t="s">
        <v>19</v>
      </c>
      <c r="N188" s="139" t="s">
        <v>40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475</v>
      </c>
      <c r="AT188" s="142" t="s">
        <v>146</v>
      </c>
      <c r="AU188" s="142" t="s">
        <v>76</v>
      </c>
      <c r="AY188" s="15" t="s">
        <v>144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5" t="s">
        <v>76</v>
      </c>
      <c r="BK188" s="143">
        <f>ROUND(I188*H188,2)</f>
        <v>0</v>
      </c>
      <c r="BL188" s="15" t="s">
        <v>475</v>
      </c>
      <c r="BM188" s="142" t="s">
        <v>1255</v>
      </c>
    </row>
    <row r="189" spans="2:65" s="1" customFormat="1">
      <c r="B189" s="30"/>
      <c r="D189" s="144" t="s">
        <v>152</v>
      </c>
      <c r="F189" s="145" t="s">
        <v>1256</v>
      </c>
      <c r="I189" s="146"/>
      <c r="L189" s="30"/>
      <c r="M189" s="147"/>
      <c r="T189" s="51"/>
      <c r="AT189" s="15" t="s">
        <v>152</v>
      </c>
      <c r="AU189" s="15" t="s">
        <v>76</v>
      </c>
    </row>
    <row r="190" spans="2:65" s="1" customFormat="1" ht="16.5" customHeight="1">
      <c r="B190" s="30"/>
      <c r="C190" s="148" t="s">
        <v>522</v>
      </c>
      <c r="D190" s="148" t="s">
        <v>164</v>
      </c>
      <c r="E190" s="149" t="s">
        <v>1257</v>
      </c>
      <c r="F190" s="150" t="s">
        <v>1258</v>
      </c>
      <c r="G190" s="151" t="s">
        <v>156</v>
      </c>
      <c r="H190" s="152">
        <v>3</v>
      </c>
      <c r="I190" s="153"/>
      <c r="J190" s="154">
        <f>ROUND(I190*H190,2)</f>
        <v>0</v>
      </c>
      <c r="K190" s="155"/>
      <c r="L190" s="156"/>
      <c r="M190" s="157" t="s">
        <v>19</v>
      </c>
      <c r="N190" s="158" t="s">
        <v>40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1170</v>
      </c>
      <c r="AT190" s="142" t="s">
        <v>164</v>
      </c>
      <c r="AU190" s="142" t="s">
        <v>76</v>
      </c>
      <c r="AY190" s="15" t="s">
        <v>144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5" t="s">
        <v>76</v>
      </c>
      <c r="BK190" s="143">
        <f>ROUND(I190*H190,2)</f>
        <v>0</v>
      </c>
      <c r="BL190" s="15" t="s">
        <v>1170</v>
      </c>
      <c r="BM190" s="142" t="s">
        <v>1259</v>
      </c>
    </row>
    <row r="191" spans="2:65" s="1" customFormat="1" ht="16.5" customHeight="1">
      <c r="B191" s="30"/>
      <c r="C191" s="130" t="s">
        <v>527</v>
      </c>
      <c r="D191" s="130" t="s">
        <v>146</v>
      </c>
      <c r="E191" s="131" t="s">
        <v>1260</v>
      </c>
      <c r="F191" s="132" t="s">
        <v>1261</v>
      </c>
      <c r="G191" s="133" t="s">
        <v>156</v>
      </c>
      <c r="H191" s="134">
        <v>1</v>
      </c>
      <c r="I191" s="135"/>
      <c r="J191" s="136">
        <f>ROUND(I191*H191,2)</f>
        <v>0</v>
      </c>
      <c r="K191" s="137"/>
      <c r="L191" s="30"/>
      <c r="M191" s="138" t="s">
        <v>19</v>
      </c>
      <c r="N191" s="139" t="s">
        <v>40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475</v>
      </c>
      <c r="AT191" s="142" t="s">
        <v>146</v>
      </c>
      <c r="AU191" s="142" t="s">
        <v>76</v>
      </c>
      <c r="AY191" s="15" t="s">
        <v>144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5" t="s">
        <v>76</v>
      </c>
      <c r="BK191" s="143">
        <f>ROUND(I191*H191,2)</f>
        <v>0</v>
      </c>
      <c r="BL191" s="15" t="s">
        <v>475</v>
      </c>
      <c r="BM191" s="142" t="s">
        <v>1262</v>
      </c>
    </row>
    <row r="192" spans="2:65" s="1" customFormat="1" ht="21.75" customHeight="1">
      <c r="B192" s="30"/>
      <c r="C192" s="130" t="s">
        <v>534</v>
      </c>
      <c r="D192" s="130" t="s">
        <v>146</v>
      </c>
      <c r="E192" s="131" t="s">
        <v>1263</v>
      </c>
      <c r="F192" s="132" t="s">
        <v>1264</v>
      </c>
      <c r="G192" s="133" t="s">
        <v>156</v>
      </c>
      <c r="H192" s="134">
        <v>1</v>
      </c>
      <c r="I192" s="135"/>
      <c r="J192" s="136">
        <f>ROUND(I192*H192,2)</f>
        <v>0</v>
      </c>
      <c r="K192" s="137"/>
      <c r="L192" s="30"/>
      <c r="M192" s="138" t="s">
        <v>19</v>
      </c>
      <c r="N192" s="139" t="s">
        <v>40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475</v>
      </c>
      <c r="AT192" s="142" t="s">
        <v>146</v>
      </c>
      <c r="AU192" s="142" t="s">
        <v>76</v>
      </c>
      <c r="AY192" s="15" t="s">
        <v>144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5" t="s">
        <v>76</v>
      </c>
      <c r="BK192" s="143">
        <f>ROUND(I192*H192,2)</f>
        <v>0</v>
      </c>
      <c r="BL192" s="15" t="s">
        <v>475</v>
      </c>
      <c r="BM192" s="142" t="s">
        <v>1265</v>
      </c>
    </row>
    <row r="193" spans="2:65" s="1" customFormat="1">
      <c r="B193" s="30"/>
      <c r="D193" s="144" t="s">
        <v>152</v>
      </c>
      <c r="F193" s="145" t="s">
        <v>1266</v>
      </c>
      <c r="I193" s="146"/>
      <c r="L193" s="30"/>
      <c r="M193" s="147"/>
      <c r="T193" s="51"/>
      <c r="AT193" s="15" t="s">
        <v>152</v>
      </c>
      <c r="AU193" s="15" t="s">
        <v>76</v>
      </c>
    </row>
    <row r="194" spans="2:65" s="1" customFormat="1" ht="24.15" customHeight="1">
      <c r="B194" s="30"/>
      <c r="C194" s="148" t="s">
        <v>539</v>
      </c>
      <c r="D194" s="148" t="s">
        <v>164</v>
      </c>
      <c r="E194" s="149" t="s">
        <v>1267</v>
      </c>
      <c r="F194" s="150" t="s">
        <v>1268</v>
      </c>
      <c r="G194" s="151" t="s">
        <v>156</v>
      </c>
      <c r="H194" s="152">
        <v>1</v>
      </c>
      <c r="I194" s="153"/>
      <c r="J194" s="154">
        <f>ROUND(I194*H194,2)</f>
        <v>0</v>
      </c>
      <c r="K194" s="155"/>
      <c r="L194" s="156"/>
      <c r="M194" s="157" t="s">
        <v>19</v>
      </c>
      <c r="N194" s="158" t="s">
        <v>40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1170</v>
      </c>
      <c r="AT194" s="142" t="s">
        <v>164</v>
      </c>
      <c r="AU194" s="142" t="s">
        <v>76</v>
      </c>
      <c r="AY194" s="15" t="s">
        <v>144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5" t="s">
        <v>76</v>
      </c>
      <c r="BK194" s="143">
        <f>ROUND(I194*H194,2)</f>
        <v>0</v>
      </c>
      <c r="BL194" s="15" t="s">
        <v>1170</v>
      </c>
      <c r="BM194" s="142" t="s">
        <v>1269</v>
      </c>
    </row>
    <row r="195" spans="2:65" s="1" customFormat="1" ht="21.75" customHeight="1">
      <c r="B195" s="30"/>
      <c r="C195" s="130" t="s">
        <v>545</v>
      </c>
      <c r="D195" s="130" t="s">
        <v>146</v>
      </c>
      <c r="E195" s="131" t="s">
        <v>1263</v>
      </c>
      <c r="F195" s="132" t="s">
        <v>1264</v>
      </c>
      <c r="G195" s="133" t="s">
        <v>156</v>
      </c>
      <c r="H195" s="134">
        <v>4</v>
      </c>
      <c r="I195" s="135"/>
      <c r="J195" s="136">
        <f>ROUND(I195*H195,2)</f>
        <v>0</v>
      </c>
      <c r="K195" s="137"/>
      <c r="L195" s="30"/>
      <c r="M195" s="138" t="s">
        <v>19</v>
      </c>
      <c r="N195" s="139" t="s">
        <v>40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475</v>
      </c>
      <c r="AT195" s="142" t="s">
        <v>146</v>
      </c>
      <c r="AU195" s="142" t="s">
        <v>76</v>
      </c>
      <c r="AY195" s="15" t="s">
        <v>144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5" t="s">
        <v>76</v>
      </c>
      <c r="BK195" s="143">
        <f>ROUND(I195*H195,2)</f>
        <v>0</v>
      </c>
      <c r="BL195" s="15" t="s">
        <v>475</v>
      </c>
      <c r="BM195" s="142" t="s">
        <v>1270</v>
      </c>
    </row>
    <row r="196" spans="2:65" s="1" customFormat="1">
      <c r="B196" s="30"/>
      <c r="D196" s="144" t="s">
        <v>152</v>
      </c>
      <c r="F196" s="145" t="s">
        <v>1266</v>
      </c>
      <c r="I196" s="146"/>
      <c r="L196" s="30"/>
      <c r="M196" s="147"/>
      <c r="T196" s="51"/>
      <c r="AT196" s="15" t="s">
        <v>152</v>
      </c>
      <c r="AU196" s="15" t="s">
        <v>76</v>
      </c>
    </row>
    <row r="197" spans="2:65" s="1" customFormat="1" ht="16.5" customHeight="1">
      <c r="B197" s="30"/>
      <c r="C197" s="148" t="s">
        <v>550</v>
      </c>
      <c r="D197" s="148" t="s">
        <v>164</v>
      </c>
      <c r="E197" s="149" t="s">
        <v>1271</v>
      </c>
      <c r="F197" s="150" t="s">
        <v>1272</v>
      </c>
      <c r="G197" s="151" t="s">
        <v>156</v>
      </c>
      <c r="H197" s="152">
        <v>4</v>
      </c>
      <c r="I197" s="153"/>
      <c r="J197" s="154">
        <f>ROUND(I197*H197,2)</f>
        <v>0</v>
      </c>
      <c r="K197" s="155"/>
      <c r="L197" s="156"/>
      <c r="M197" s="157" t="s">
        <v>19</v>
      </c>
      <c r="N197" s="158" t="s">
        <v>40</v>
      </c>
      <c r="P197" s="140">
        <f>O197*H197</f>
        <v>0</v>
      </c>
      <c r="Q197" s="140">
        <v>3.3E-4</v>
      </c>
      <c r="R197" s="140">
        <f>Q197*H197</f>
        <v>1.32E-3</v>
      </c>
      <c r="S197" s="140">
        <v>0</v>
      </c>
      <c r="T197" s="141">
        <f>S197*H197</f>
        <v>0</v>
      </c>
      <c r="AR197" s="142" t="s">
        <v>1170</v>
      </c>
      <c r="AT197" s="142" t="s">
        <v>164</v>
      </c>
      <c r="AU197" s="142" t="s">
        <v>76</v>
      </c>
      <c r="AY197" s="15" t="s">
        <v>144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76</v>
      </c>
      <c r="BK197" s="143">
        <f>ROUND(I197*H197,2)</f>
        <v>0</v>
      </c>
      <c r="BL197" s="15" t="s">
        <v>1170</v>
      </c>
      <c r="BM197" s="142" t="s">
        <v>1273</v>
      </c>
    </row>
    <row r="198" spans="2:65" s="1" customFormat="1" ht="19.2">
      <c r="B198" s="30"/>
      <c r="D198" s="160" t="s">
        <v>235</v>
      </c>
      <c r="F198" s="167" t="s">
        <v>1274</v>
      </c>
      <c r="I198" s="146"/>
      <c r="L198" s="30"/>
      <c r="M198" s="147"/>
      <c r="T198" s="51"/>
      <c r="AT198" s="15" t="s">
        <v>235</v>
      </c>
      <c r="AU198" s="15" t="s">
        <v>76</v>
      </c>
    </row>
    <row r="199" spans="2:65" s="1" customFormat="1" ht="24.15" customHeight="1">
      <c r="B199" s="30"/>
      <c r="C199" s="130" t="s">
        <v>1275</v>
      </c>
      <c r="D199" s="130" t="s">
        <v>146</v>
      </c>
      <c r="E199" s="131" t="s">
        <v>1276</v>
      </c>
      <c r="F199" s="132" t="s">
        <v>1277</v>
      </c>
      <c r="G199" s="133" t="s">
        <v>241</v>
      </c>
      <c r="H199" s="134">
        <v>65</v>
      </c>
      <c r="I199" s="135"/>
      <c r="J199" s="136">
        <f>ROUND(I199*H199,2)</f>
        <v>0</v>
      </c>
      <c r="K199" s="137"/>
      <c r="L199" s="30"/>
      <c r="M199" s="138" t="s">
        <v>19</v>
      </c>
      <c r="N199" s="139" t="s">
        <v>40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475</v>
      </c>
      <c r="AT199" s="142" t="s">
        <v>146</v>
      </c>
      <c r="AU199" s="142" t="s">
        <v>76</v>
      </c>
      <c r="AY199" s="15" t="s">
        <v>144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5" t="s">
        <v>76</v>
      </c>
      <c r="BK199" s="143">
        <f>ROUND(I199*H199,2)</f>
        <v>0</v>
      </c>
      <c r="BL199" s="15" t="s">
        <v>475</v>
      </c>
      <c r="BM199" s="142" t="s">
        <v>1278</v>
      </c>
    </row>
    <row r="200" spans="2:65" s="1" customFormat="1">
      <c r="B200" s="30"/>
      <c r="D200" s="144" t="s">
        <v>152</v>
      </c>
      <c r="F200" s="145" t="s">
        <v>1279</v>
      </c>
      <c r="I200" s="146"/>
      <c r="L200" s="30"/>
      <c r="M200" s="147"/>
      <c r="T200" s="51"/>
      <c r="AT200" s="15" t="s">
        <v>152</v>
      </c>
      <c r="AU200" s="15" t="s">
        <v>76</v>
      </c>
    </row>
    <row r="201" spans="2:65" s="1" customFormat="1" ht="16.5" customHeight="1">
      <c r="B201" s="30"/>
      <c r="C201" s="148" t="s">
        <v>1280</v>
      </c>
      <c r="D201" s="148" t="s">
        <v>164</v>
      </c>
      <c r="E201" s="149" t="s">
        <v>1281</v>
      </c>
      <c r="F201" s="150" t="s">
        <v>1282</v>
      </c>
      <c r="G201" s="151" t="s">
        <v>241</v>
      </c>
      <c r="H201" s="152">
        <v>68.25</v>
      </c>
      <c r="I201" s="153"/>
      <c r="J201" s="154">
        <f t="shared" ref="J201:J206" si="20">ROUND(I201*H201,2)</f>
        <v>0</v>
      </c>
      <c r="K201" s="155"/>
      <c r="L201" s="156"/>
      <c r="M201" s="157" t="s">
        <v>19</v>
      </c>
      <c r="N201" s="158" t="s">
        <v>40</v>
      </c>
      <c r="P201" s="140">
        <f t="shared" ref="P201:P206" si="21">O201*H201</f>
        <v>0</v>
      </c>
      <c r="Q201" s="140">
        <v>0</v>
      </c>
      <c r="R201" s="140">
        <f t="shared" ref="R201:R206" si="22">Q201*H201</f>
        <v>0</v>
      </c>
      <c r="S201" s="140">
        <v>0</v>
      </c>
      <c r="T201" s="141">
        <f t="shared" ref="T201:T206" si="23">S201*H201</f>
        <v>0</v>
      </c>
      <c r="AR201" s="142" t="s">
        <v>1170</v>
      </c>
      <c r="AT201" s="142" t="s">
        <v>164</v>
      </c>
      <c r="AU201" s="142" t="s">
        <v>76</v>
      </c>
      <c r="AY201" s="15" t="s">
        <v>144</v>
      </c>
      <c r="BE201" s="143">
        <f t="shared" ref="BE201:BE206" si="24">IF(N201="základní",J201,0)</f>
        <v>0</v>
      </c>
      <c r="BF201" s="143">
        <f t="shared" ref="BF201:BF206" si="25">IF(N201="snížená",J201,0)</f>
        <v>0</v>
      </c>
      <c r="BG201" s="143">
        <f t="shared" ref="BG201:BG206" si="26">IF(N201="zákl. přenesená",J201,0)</f>
        <v>0</v>
      </c>
      <c r="BH201" s="143">
        <f t="shared" ref="BH201:BH206" si="27">IF(N201="sníž. přenesená",J201,0)</f>
        <v>0</v>
      </c>
      <c r="BI201" s="143">
        <f t="shared" ref="BI201:BI206" si="28">IF(N201="nulová",J201,0)</f>
        <v>0</v>
      </c>
      <c r="BJ201" s="15" t="s">
        <v>76</v>
      </c>
      <c r="BK201" s="143">
        <f t="shared" ref="BK201:BK206" si="29">ROUND(I201*H201,2)</f>
        <v>0</v>
      </c>
      <c r="BL201" s="15" t="s">
        <v>1170</v>
      </c>
      <c r="BM201" s="142" t="s">
        <v>1283</v>
      </c>
    </row>
    <row r="202" spans="2:65" s="1" customFormat="1" ht="16.5" customHeight="1">
      <c r="B202" s="30"/>
      <c r="C202" s="148" t="s">
        <v>1284</v>
      </c>
      <c r="D202" s="148" t="s">
        <v>164</v>
      </c>
      <c r="E202" s="149" t="s">
        <v>1285</v>
      </c>
      <c r="F202" s="150" t="s">
        <v>1286</v>
      </c>
      <c r="G202" s="151" t="s">
        <v>241</v>
      </c>
      <c r="H202" s="152">
        <v>68.25</v>
      </c>
      <c r="I202" s="153"/>
      <c r="J202" s="154">
        <f t="shared" si="20"/>
        <v>0</v>
      </c>
      <c r="K202" s="155"/>
      <c r="L202" s="156"/>
      <c r="M202" s="157" t="s">
        <v>19</v>
      </c>
      <c r="N202" s="158" t="s">
        <v>40</v>
      </c>
      <c r="P202" s="140">
        <f t="shared" si="21"/>
        <v>0</v>
      </c>
      <c r="Q202" s="140">
        <v>0</v>
      </c>
      <c r="R202" s="140">
        <f t="shared" si="22"/>
        <v>0</v>
      </c>
      <c r="S202" s="140">
        <v>0</v>
      </c>
      <c r="T202" s="141">
        <f t="shared" si="23"/>
        <v>0</v>
      </c>
      <c r="AR202" s="142" t="s">
        <v>1170</v>
      </c>
      <c r="AT202" s="142" t="s">
        <v>164</v>
      </c>
      <c r="AU202" s="142" t="s">
        <v>76</v>
      </c>
      <c r="AY202" s="15" t="s">
        <v>144</v>
      </c>
      <c r="BE202" s="143">
        <f t="shared" si="24"/>
        <v>0</v>
      </c>
      <c r="BF202" s="143">
        <f t="shared" si="25"/>
        <v>0</v>
      </c>
      <c r="BG202" s="143">
        <f t="shared" si="26"/>
        <v>0</v>
      </c>
      <c r="BH202" s="143">
        <f t="shared" si="27"/>
        <v>0</v>
      </c>
      <c r="BI202" s="143">
        <f t="shared" si="28"/>
        <v>0</v>
      </c>
      <c r="BJ202" s="15" t="s">
        <v>76</v>
      </c>
      <c r="BK202" s="143">
        <f t="shared" si="29"/>
        <v>0</v>
      </c>
      <c r="BL202" s="15" t="s">
        <v>1170</v>
      </c>
      <c r="BM202" s="142" t="s">
        <v>1287</v>
      </c>
    </row>
    <row r="203" spans="2:65" s="1" customFormat="1" ht="16.5" customHeight="1">
      <c r="B203" s="30"/>
      <c r="C203" s="130" t="s">
        <v>1288</v>
      </c>
      <c r="D203" s="130" t="s">
        <v>146</v>
      </c>
      <c r="E203" s="131" t="s">
        <v>1289</v>
      </c>
      <c r="F203" s="132" t="s">
        <v>1290</v>
      </c>
      <c r="G203" s="133" t="s">
        <v>156</v>
      </c>
      <c r="H203" s="134">
        <v>19</v>
      </c>
      <c r="I203" s="135"/>
      <c r="J203" s="136">
        <f t="shared" si="20"/>
        <v>0</v>
      </c>
      <c r="K203" s="137"/>
      <c r="L203" s="30"/>
      <c r="M203" s="138" t="s">
        <v>19</v>
      </c>
      <c r="N203" s="139" t="s">
        <v>40</v>
      </c>
      <c r="P203" s="140">
        <f t="shared" si="21"/>
        <v>0</v>
      </c>
      <c r="Q203" s="140">
        <v>0</v>
      </c>
      <c r="R203" s="140">
        <f t="shared" si="22"/>
        <v>0</v>
      </c>
      <c r="S203" s="140">
        <v>0</v>
      </c>
      <c r="T203" s="141">
        <f t="shared" si="23"/>
        <v>0</v>
      </c>
      <c r="AR203" s="142" t="s">
        <v>475</v>
      </c>
      <c r="AT203" s="142" t="s">
        <v>146</v>
      </c>
      <c r="AU203" s="142" t="s">
        <v>76</v>
      </c>
      <c r="AY203" s="15" t="s">
        <v>144</v>
      </c>
      <c r="BE203" s="143">
        <f t="shared" si="24"/>
        <v>0</v>
      </c>
      <c r="BF203" s="143">
        <f t="shared" si="25"/>
        <v>0</v>
      </c>
      <c r="BG203" s="143">
        <f t="shared" si="26"/>
        <v>0</v>
      </c>
      <c r="BH203" s="143">
        <f t="shared" si="27"/>
        <v>0</v>
      </c>
      <c r="BI203" s="143">
        <f t="shared" si="28"/>
        <v>0</v>
      </c>
      <c r="BJ203" s="15" t="s">
        <v>76</v>
      </c>
      <c r="BK203" s="143">
        <f t="shared" si="29"/>
        <v>0</v>
      </c>
      <c r="BL203" s="15" t="s">
        <v>475</v>
      </c>
      <c r="BM203" s="142" t="s">
        <v>1291</v>
      </c>
    </row>
    <row r="204" spans="2:65" s="1" customFormat="1" ht="16.5" customHeight="1">
      <c r="B204" s="30"/>
      <c r="C204" s="148" t="s">
        <v>1292</v>
      </c>
      <c r="D204" s="148" t="s">
        <v>164</v>
      </c>
      <c r="E204" s="149" t="s">
        <v>1293</v>
      </c>
      <c r="F204" s="150" t="s">
        <v>1294</v>
      </c>
      <c r="G204" s="151" t="s">
        <v>156</v>
      </c>
      <c r="H204" s="152">
        <v>18</v>
      </c>
      <c r="I204" s="153"/>
      <c r="J204" s="154">
        <f t="shared" si="20"/>
        <v>0</v>
      </c>
      <c r="K204" s="155"/>
      <c r="L204" s="156"/>
      <c r="M204" s="157" t="s">
        <v>19</v>
      </c>
      <c r="N204" s="158" t="s">
        <v>40</v>
      </c>
      <c r="P204" s="140">
        <f t="shared" si="21"/>
        <v>0</v>
      </c>
      <c r="Q204" s="140">
        <v>0</v>
      </c>
      <c r="R204" s="140">
        <f t="shared" si="22"/>
        <v>0</v>
      </c>
      <c r="S204" s="140">
        <v>0</v>
      </c>
      <c r="T204" s="141">
        <f t="shared" si="23"/>
        <v>0</v>
      </c>
      <c r="AR204" s="142" t="s">
        <v>1170</v>
      </c>
      <c r="AT204" s="142" t="s">
        <v>164</v>
      </c>
      <c r="AU204" s="142" t="s">
        <v>76</v>
      </c>
      <c r="AY204" s="15" t="s">
        <v>144</v>
      </c>
      <c r="BE204" s="143">
        <f t="shared" si="24"/>
        <v>0</v>
      </c>
      <c r="BF204" s="143">
        <f t="shared" si="25"/>
        <v>0</v>
      </c>
      <c r="BG204" s="143">
        <f t="shared" si="26"/>
        <v>0</v>
      </c>
      <c r="BH204" s="143">
        <f t="shared" si="27"/>
        <v>0</v>
      </c>
      <c r="BI204" s="143">
        <f t="shared" si="28"/>
        <v>0</v>
      </c>
      <c r="BJ204" s="15" t="s">
        <v>76</v>
      </c>
      <c r="BK204" s="143">
        <f t="shared" si="29"/>
        <v>0</v>
      </c>
      <c r="BL204" s="15" t="s">
        <v>1170</v>
      </c>
      <c r="BM204" s="142" t="s">
        <v>1295</v>
      </c>
    </row>
    <row r="205" spans="2:65" s="1" customFormat="1" ht="16.5" customHeight="1">
      <c r="B205" s="30"/>
      <c r="C205" s="148" t="s">
        <v>1296</v>
      </c>
      <c r="D205" s="148" t="s">
        <v>164</v>
      </c>
      <c r="E205" s="149" t="s">
        <v>1297</v>
      </c>
      <c r="F205" s="150" t="s">
        <v>1298</v>
      </c>
      <c r="G205" s="151" t="s">
        <v>156</v>
      </c>
      <c r="H205" s="152">
        <v>1</v>
      </c>
      <c r="I205" s="153"/>
      <c r="J205" s="154">
        <f t="shared" si="20"/>
        <v>0</v>
      </c>
      <c r="K205" s="155"/>
      <c r="L205" s="156"/>
      <c r="M205" s="157" t="s">
        <v>19</v>
      </c>
      <c r="N205" s="158" t="s">
        <v>40</v>
      </c>
      <c r="P205" s="140">
        <f t="shared" si="21"/>
        <v>0</v>
      </c>
      <c r="Q205" s="140">
        <v>0</v>
      </c>
      <c r="R205" s="140">
        <f t="shared" si="22"/>
        <v>0</v>
      </c>
      <c r="S205" s="140">
        <v>0</v>
      </c>
      <c r="T205" s="141">
        <f t="shared" si="23"/>
        <v>0</v>
      </c>
      <c r="AR205" s="142" t="s">
        <v>1170</v>
      </c>
      <c r="AT205" s="142" t="s">
        <v>164</v>
      </c>
      <c r="AU205" s="142" t="s">
        <v>76</v>
      </c>
      <c r="AY205" s="15" t="s">
        <v>144</v>
      </c>
      <c r="BE205" s="143">
        <f t="shared" si="24"/>
        <v>0</v>
      </c>
      <c r="BF205" s="143">
        <f t="shared" si="25"/>
        <v>0</v>
      </c>
      <c r="BG205" s="143">
        <f t="shared" si="26"/>
        <v>0</v>
      </c>
      <c r="BH205" s="143">
        <f t="shared" si="27"/>
        <v>0</v>
      </c>
      <c r="BI205" s="143">
        <f t="shared" si="28"/>
        <v>0</v>
      </c>
      <c r="BJ205" s="15" t="s">
        <v>76</v>
      </c>
      <c r="BK205" s="143">
        <f t="shared" si="29"/>
        <v>0</v>
      </c>
      <c r="BL205" s="15" t="s">
        <v>1170</v>
      </c>
      <c r="BM205" s="142" t="s">
        <v>1299</v>
      </c>
    </row>
    <row r="206" spans="2:65" s="1" customFormat="1" ht="21.75" customHeight="1">
      <c r="B206" s="30"/>
      <c r="C206" s="130" t="s">
        <v>1300</v>
      </c>
      <c r="D206" s="130" t="s">
        <v>146</v>
      </c>
      <c r="E206" s="131" t="s">
        <v>1301</v>
      </c>
      <c r="F206" s="132" t="s">
        <v>1302</v>
      </c>
      <c r="G206" s="133" t="s">
        <v>156</v>
      </c>
      <c r="H206" s="134">
        <v>19</v>
      </c>
      <c r="I206" s="135"/>
      <c r="J206" s="136">
        <f t="shared" si="20"/>
        <v>0</v>
      </c>
      <c r="K206" s="137"/>
      <c r="L206" s="30"/>
      <c r="M206" s="138" t="s">
        <v>19</v>
      </c>
      <c r="N206" s="139" t="s">
        <v>40</v>
      </c>
      <c r="P206" s="140">
        <f t="shared" si="21"/>
        <v>0</v>
      </c>
      <c r="Q206" s="140">
        <v>0</v>
      </c>
      <c r="R206" s="140">
        <f t="shared" si="22"/>
        <v>0</v>
      </c>
      <c r="S206" s="140">
        <v>0</v>
      </c>
      <c r="T206" s="141">
        <f t="shared" si="23"/>
        <v>0</v>
      </c>
      <c r="AR206" s="142" t="s">
        <v>475</v>
      </c>
      <c r="AT206" s="142" t="s">
        <v>146</v>
      </c>
      <c r="AU206" s="142" t="s">
        <v>76</v>
      </c>
      <c r="AY206" s="15" t="s">
        <v>144</v>
      </c>
      <c r="BE206" s="143">
        <f t="shared" si="24"/>
        <v>0</v>
      </c>
      <c r="BF206" s="143">
        <f t="shared" si="25"/>
        <v>0</v>
      </c>
      <c r="BG206" s="143">
        <f t="shared" si="26"/>
        <v>0</v>
      </c>
      <c r="BH206" s="143">
        <f t="shared" si="27"/>
        <v>0</v>
      </c>
      <c r="BI206" s="143">
        <f t="shared" si="28"/>
        <v>0</v>
      </c>
      <c r="BJ206" s="15" t="s">
        <v>76</v>
      </c>
      <c r="BK206" s="143">
        <f t="shared" si="29"/>
        <v>0</v>
      </c>
      <c r="BL206" s="15" t="s">
        <v>475</v>
      </c>
      <c r="BM206" s="142" t="s">
        <v>1303</v>
      </c>
    </row>
    <row r="207" spans="2:65" s="1" customFormat="1">
      <c r="B207" s="30"/>
      <c r="D207" s="144" t="s">
        <v>152</v>
      </c>
      <c r="F207" s="145" t="s">
        <v>1304</v>
      </c>
      <c r="I207" s="146"/>
      <c r="L207" s="30"/>
      <c r="M207" s="147"/>
      <c r="T207" s="51"/>
      <c r="AT207" s="15" t="s">
        <v>152</v>
      </c>
      <c r="AU207" s="15" t="s">
        <v>76</v>
      </c>
    </row>
    <row r="208" spans="2:65" s="1" customFormat="1" ht="24.15" customHeight="1">
      <c r="B208" s="30"/>
      <c r="C208" s="148" t="s">
        <v>1305</v>
      </c>
      <c r="D208" s="148" t="s">
        <v>164</v>
      </c>
      <c r="E208" s="149" t="s">
        <v>1306</v>
      </c>
      <c r="F208" s="150" t="s">
        <v>1307</v>
      </c>
      <c r="G208" s="151" t="s">
        <v>19</v>
      </c>
      <c r="H208" s="152">
        <v>9</v>
      </c>
      <c r="I208" s="153"/>
      <c r="J208" s="154">
        <f>ROUND(I208*H208,2)</f>
        <v>0</v>
      </c>
      <c r="K208" s="155"/>
      <c r="L208" s="156"/>
      <c r="M208" s="157" t="s">
        <v>19</v>
      </c>
      <c r="N208" s="158" t="s">
        <v>40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1170</v>
      </c>
      <c r="AT208" s="142" t="s">
        <v>164</v>
      </c>
      <c r="AU208" s="142" t="s">
        <v>76</v>
      </c>
      <c r="AY208" s="15" t="s">
        <v>144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5" t="s">
        <v>76</v>
      </c>
      <c r="BK208" s="143">
        <f>ROUND(I208*H208,2)</f>
        <v>0</v>
      </c>
      <c r="BL208" s="15" t="s">
        <v>1170</v>
      </c>
      <c r="BM208" s="142" t="s">
        <v>1308</v>
      </c>
    </row>
    <row r="209" spans="2:65" s="1" customFormat="1" ht="21.75" customHeight="1">
      <c r="B209" s="30"/>
      <c r="C209" s="148" t="s">
        <v>1309</v>
      </c>
      <c r="D209" s="148" t="s">
        <v>164</v>
      </c>
      <c r="E209" s="149" t="s">
        <v>1310</v>
      </c>
      <c r="F209" s="150" t="s">
        <v>1311</v>
      </c>
      <c r="G209" s="151" t="s">
        <v>156</v>
      </c>
      <c r="H209" s="152">
        <v>10</v>
      </c>
      <c r="I209" s="153"/>
      <c r="J209" s="154">
        <f>ROUND(I209*H209,2)</f>
        <v>0</v>
      </c>
      <c r="K209" s="155"/>
      <c r="L209" s="156"/>
      <c r="M209" s="157" t="s">
        <v>19</v>
      </c>
      <c r="N209" s="158" t="s">
        <v>40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1170</v>
      </c>
      <c r="AT209" s="142" t="s">
        <v>164</v>
      </c>
      <c r="AU209" s="142" t="s">
        <v>76</v>
      </c>
      <c r="AY209" s="15" t="s">
        <v>144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5" t="s">
        <v>76</v>
      </c>
      <c r="BK209" s="143">
        <f>ROUND(I209*H209,2)</f>
        <v>0</v>
      </c>
      <c r="BL209" s="15" t="s">
        <v>1170</v>
      </c>
      <c r="BM209" s="142" t="s">
        <v>1312</v>
      </c>
    </row>
    <row r="210" spans="2:65" s="1" customFormat="1" ht="24.15" customHeight="1">
      <c r="B210" s="30"/>
      <c r="C210" s="130" t="s">
        <v>1313</v>
      </c>
      <c r="D210" s="130" t="s">
        <v>146</v>
      </c>
      <c r="E210" s="131" t="s">
        <v>1314</v>
      </c>
      <c r="F210" s="132" t="s">
        <v>1315</v>
      </c>
      <c r="G210" s="133" t="s">
        <v>156</v>
      </c>
      <c r="H210" s="134">
        <v>6</v>
      </c>
      <c r="I210" s="135"/>
      <c r="J210" s="136">
        <f>ROUND(I210*H210,2)</f>
        <v>0</v>
      </c>
      <c r="K210" s="137"/>
      <c r="L210" s="30"/>
      <c r="M210" s="138" t="s">
        <v>19</v>
      </c>
      <c r="N210" s="139" t="s">
        <v>40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475</v>
      </c>
      <c r="AT210" s="142" t="s">
        <v>146</v>
      </c>
      <c r="AU210" s="142" t="s">
        <v>76</v>
      </c>
      <c r="AY210" s="15" t="s">
        <v>144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5" t="s">
        <v>76</v>
      </c>
      <c r="BK210" s="143">
        <f>ROUND(I210*H210,2)</f>
        <v>0</v>
      </c>
      <c r="BL210" s="15" t="s">
        <v>475</v>
      </c>
      <c r="BM210" s="142" t="s">
        <v>1316</v>
      </c>
    </row>
    <row r="211" spans="2:65" s="1" customFormat="1">
      <c r="B211" s="30"/>
      <c r="D211" s="144" t="s">
        <v>152</v>
      </c>
      <c r="F211" s="145" t="s">
        <v>1317</v>
      </c>
      <c r="I211" s="146"/>
      <c r="L211" s="30"/>
      <c r="M211" s="147"/>
      <c r="T211" s="51"/>
      <c r="AT211" s="15" t="s">
        <v>152</v>
      </c>
      <c r="AU211" s="15" t="s">
        <v>76</v>
      </c>
    </row>
    <row r="212" spans="2:65" s="1" customFormat="1" ht="24.15" customHeight="1">
      <c r="B212" s="30"/>
      <c r="C212" s="130" t="s">
        <v>1318</v>
      </c>
      <c r="D212" s="130" t="s">
        <v>146</v>
      </c>
      <c r="E212" s="131" t="s">
        <v>1319</v>
      </c>
      <c r="F212" s="132" t="s">
        <v>1320</v>
      </c>
      <c r="G212" s="133" t="s">
        <v>156</v>
      </c>
      <c r="H212" s="134">
        <v>75</v>
      </c>
      <c r="I212" s="135"/>
      <c r="J212" s="136">
        <f>ROUND(I212*H212,2)</f>
        <v>0</v>
      </c>
      <c r="K212" s="137"/>
      <c r="L212" s="30"/>
      <c r="M212" s="138" t="s">
        <v>19</v>
      </c>
      <c r="N212" s="139" t="s">
        <v>40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475</v>
      </c>
      <c r="AT212" s="142" t="s">
        <v>146</v>
      </c>
      <c r="AU212" s="142" t="s">
        <v>76</v>
      </c>
      <c r="AY212" s="15" t="s">
        <v>144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5" t="s">
        <v>76</v>
      </c>
      <c r="BK212" s="143">
        <f>ROUND(I212*H212,2)</f>
        <v>0</v>
      </c>
      <c r="BL212" s="15" t="s">
        <v>475</v>
      </c>
      <c r="BM212" s="142" t="s">
        <v>1321</v>
      </c>
    </row>
    <row r="213" spans="2:65" s="1" customFormat="1">
      <c r="B213" s="30"/>
      <c r="D213" s="144" t="s">
        <v>152</v>
      </c>
      <c r="F213" s="145" t="s">
        <v>1322</v>
      </c>
      <c r="I213" s="146"/>
      <c r="L213" s="30"/>
      <c r="M213" s="147"/>
      <c r="T213" s="51"/>
      <c r="AT213" s="15" t="s">
        <v>152</v>
      </c>
      <c r="AU213" s="15" t="s">
        <v>76</v>
      </c>
    </row>
    <row r="214" spans="2:65" s="1" customFormat="1" ht="21.75" customHeight="1">
      <c r="B214" s="30"/>
      <c r="C214" s="148" t="s">
        <v>1323</v>
      </c>
      <c r="D214" s="148" t="s">
        <v>164</v>
      </c>
      <c r="E214" s="149" t="s">
        <v>1324</v>
      </c>
      <c r="F214" s="150" t="s">
        <v>1325</v>
      </c>
      <c r="G214" s="151" t="s">
        <v>241</v>
      </c>
      <c r="H214" s="152">
        <v>75</v>
      </c>
      <c r="I214" s="153"/>
      <c r="J214" s="154">
        <f>ROUND(I214*H214,2)</f>
        <v>0</v>
      </c>
      <c r="K214" s="155"/>
      <c r="L214" s="156"/>
      <c r="M214" s="157" t="s">
        <v>19</v>
      </c>
      <c r="N214" s="158" t="s">
        <v>40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1170</v>
      </c>
      <c r="AT214" s="142" t="s">
        <v>164</v>
      </c>
      <c r="AU214" s="142" t="s">
        <v>76</v>
      </c>
      <c r="AY214" s="15" t="s">
        <v>144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5" t="s">
        <v>76</v>
      </c>
      <c r="BK214" s="143">
        <f>ROUND(I214*H214,2)</f>
        <v>0</v>
      </c>
      <c r="BL214" s="15" t="s">
        <v>1170</v>
      </c>
      <c r="BM214" s="142" t="s">
        <v>1326</v>
      </c>
    </row>
    <row r="215" spans="2:65" s="1" customFormat="1" ht="16.5" customHeight="1">
      <c r="B215" s="30"/>
      <c r="C215" s="130" t="s">
        <v>1327</v>
      </c>
      <c r="D215" s="130" t="s">
        <v>146</v>
      </c>
      <c r="E215" s="131" t="s">
        <v>1328</v>
      </c>
      <c r="F215" s="132" t="s">
        <v>1329</v>
      </c>
      <c r="G215" s="133" t="s">
        <v>156</v>
      </c>
      <c r="H215" s="134">
        <v>4</v>
      </c>
      <c r="I215" s="135"/>
      <c r="J215" s="136">
        <f>ROUND(I215*H215,2)</f>
        <v>0</v>
      </c>
      <c r="K215" s="137"/>
      <c r="L215" s="30"/>
      <c r="M215" s="138" t="s">
        <v>19</v>
      </c>
      <c r="N215" s="139" t="s">
        <v>40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475</v>
      </c>
      <c r="AT215" s="142" t="s">
        <v>146</v>
      </c>
      <c r="AU215" s="142" t="s">
        <v>76</v>
      </c>
      <c r="AY215" s="15" t="s">
        <v>144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5" t="s">
        <v>76</v>
      </c>
      <c r="BK215" s="143">
        <f>ROUND(I215*H215,2)</f>
        <v>0</v>
      </c>
      <c r="BL215" s="15" t="s">
        <v>475</v>
      </c>
      <c r="BM215" s="142" t="s">
        <v>1330</v>
      </c>
    </row>
    <row r="216" spans="2:65" s="1" customFormat="1">
      <c r="B216" s="30"/>
      <c r="D216" s="144" t="s">
        <v>152</v>
      </c>
      <c r="F216" s="145" t="s">
        <v>1331</v>
      </c>
      <c r="I216" s="146"/>
      <c r="L216" s="30"/>
      <c r="M216" s="147"/>
      <c r="T216" s="51"/>
      <c r="AT216" s="15" t="s">
        <v>152</v>
      </c>
      <c r="AU216" s="15" t="s">
        <v>76</v>
      </c>
    </row>
    <row r="217" spans="2:65" s="1" customFormat="1" ht="16.5" customHeight="1">
      <c r="B217" s="30"/>
      <c r="C217" s="148" t="s">
        <v>1332</v>
      </c>
      <c r="D217" s="148" t="s">
        <v>164</v>
      </c>
      <c r="E217" s="149" t="s">
        <v>1333</v>
      </c>
      <c r="F217" s="150" t="s">
        <v>1334</v>
      </c>
      <c r="G217" s="151" t="s">
        <v>156</v>
      </c>
      <c r="H217" s="152">
        <v>4</v>
      </c>
      <c r="I217" s="153"/>
      <c r="J217" s="154">
        <f t="shared" ref="J217:J223" si="30">ROUND(I217*H217,2)</f>
        <v>0</v>
      </c>
      <c r="K217" s="155"/>
      <c r="L217" s="156"/>
      <c r="M217" s="157" t="s">
        <v>19</v>
      </c>
      <c r="N217" s="158" t="s">
        <v>40</v>
      </c>
      <c r="P217" s="140">
        <f t="shared" ref="P217:P223" si="31">O217*H217</f>
        <v>0</v>
      </c>
      <c r="Q217" s="140">
        <v>3.4000000000000002E-4</v>
      </c>
      <c r="R217" s="140">
        <f t="shared" ref="R217:R223" si="32">Q217*H217</f>
        <v>1.3600000000000001E-3</v>
      </c>
      <c r="S217" s="140">
        <v>0</v>
      </c>
      <c r="T217" s="141">
        <f t="shared" ref="T217:T223" si="33">S217*H217</f>
        <v>0</v>
      </c>
      <c r="AR217" s="142" t="s">
        <v>1170</v>
      </c>
      <c r="AT217" s="142" t="s">
        <v>164</v>
      </c>
      <c r="AU217" s="142" t="s">
        <v>76</v>
      </c>
      <c r="AY217" s="15" t="s">
        <v>144</v>
      </c>
      <c r="BE217" s="143">
        <f t="shared" ref="BE217:BE223" si="34">IF(N217="základní",J217,0)</f>
        <v>0</v>
      </c>
      <c r="BF217" s="143">
        <f t="shared" ref="BF217:BF223" si="35">IF(N217="snížená",J217,0)</f>
        <v>0</v>
      </c>
      <c r="BG217" s="143">
        <f t="shared" ref="BG217:BG223" si="36">IF(N217="zákl. přenesená",J217,0)</f>
        <v>0</v>
      </c>
      <c r="BH217" s="143">
        <f t="shared" ref="BH217:BH223" si="37">IF(N217="sníž. přenesená",J217,0)</f>
        <v>0</v>
      </c>
      <c r="BI217" s="143">
        <f t="shared" ref="BI217:BI223" si="38">IF(N217="nulová",J217,0)</f>
        <v>0</v>
      </c>
      <c r="BJ217" s="15" t="s">
        <v>76</v>
      </c>
      <c r="BK217" s="143">
        <f t="shared" ref="BK217:BK223" si="39">ROUND(I217*H217,2)</f>
        <v>0</v>
      </c>
      <c r="BL217" s="15" t="s">
        <v>1170</v>
      </c>
      <c r="BM217" s="142" t="s">
        <v>1335</v>
      </c>
    </row>
    <row r="218" spans="2:65" s="1" customFormat="1" ht="16.5" customHeight="1">
      <c r="B218" s="30"/>
      <c r="C218" s="130" t="s">
        <v>1336</v>
      </c>
      <c r="D218" s="130" t="s">
        <v>146</v>
      </c>
      <c r="E218" s="131" t="s">
        <v>1337</v>
      </c>
      <c r="F218" s="132" t="s">
        <v>1338</v>
      </c>
      <c r="G218" s="133" t="s">
        <v>156</v>
      </c>
      <c r="H218" s="134">
        <v>3</v>
      </c>
      <c r="I218" s="135"/>
      <c r="J218" s="136">
        <f t="shared" si="30"/>
        <v>0</v>
      </c>
      <c r="K218" s="137"/>
      <c r="L218" s="30"/>
      <c r="M218" s="138" t="s">
        <v>19</v>
      </c>
      <c r="N218" s="139" t="s">
        <v>40</v>
      </c>
      <c r="P218" s="140">
        <f t="shared" si="31"/>
        <v>0</v>
      </c>
      <c r="Q218" s="140">
        <v>0</v>
      </c>
      <c r="R218" s="140">
        <f t="shared" si="32"/>
        <v>0</v>
      </c>
      <c r="S218" s="140">
        <v>0</v>
      </c>
      <c r="T218" s="141">
        <f t="shared" si="33"/>
        <v>0</v>
      </c>
      <c r="AR218" s="142" t="s">
        <v>475</v>
      </c>
      <c r="AT218" s="142" t="s">
        <v>146</v>
      </c>
      <c r="AU218" s="142" t="s">
        <v>76</v>
      </c>
      <c r="AY218" s="15" t="s">
        <v>144</v>
      </c>
      <c r="BE218" s="143">
        <f t="shared" si="34"/>
        <v>0</v>
      </c>
      <c r="BF218" s="143">
        <f t="shared" si="35"/>
        <v>0</v>
      </c>
      <c r="BG218" s="143">
        <f t="shared" si="36"/>
        <v>0</v>
      </c>
      <c r="BH218" s="143">
        <f t="shared" si="37"/>
        <v>0</v>
      </c>
      <c r="BI218" s="143">
        <f t="shared" si="38"/>
        <v>0</v>
      </c>
      <c r="BJ218" s="15" t="s">
        <v>76</v>
      </c>
      <c r="BK218" s="143">
        <f t="shared" si="39"/>
        <v>0</v>
      </c>
      <c r="BL218" s="15" t="s">
        <v>475</v>
      </c>
      <c r="BM218" s="142" t="s">
        <v>1339</v>
      </c>
    </row>
    <row r="219" spans="2:65" s="1" customFormat="1" ht="21.75" customHeight="1">
      <c r="B219" s="30"/>
      <c r="C219" s="148" t="s">
        <v>1340</v>
      </c>
      <c r="D219" s="148" t="s">
        <v>164</v>
      </c>
      <c r="E219" s="149" t="s">
        <v>1341</v>
      </c>
      <c r="F219" s="150" t="s">
        <v>1342</v>
      </c>
      <c r="G219" s="151" t="s">
        <v>241</v>
      </c>
      <c r="H219" s="152">
        <v>3</v>
      </c>
      <c r="I219" s="153"/>
      <c r="J219" s="154">
        <f t="shared" si="30"/>
        <v>0</v>
      </c>
      <c r="K219" s="155"/>
      <c r="L219" s="156"/>
      <c r="M219" s="157" t="s">
        <v>19</v>
      </c>
      <c r="N219" s="158" t="s">
        <v>40</v>
      </c>
      <c r="P219" s="140">
        <f t="shared" si="31"/>
        <v>0</v>
      </c>
      <c r="Q219" s="140">
        <v>0</v>
      </c>
      <c r="R219" s="140">
        <f t="shared" si="32"/>
        <v>0</v>
      </c>
      <c r="S219" s="140">
        <v>0</v>
      </c>
      <c r="T219" s="141">
        <f t="shared" si="33"/>
        <v>0</v>
      </c>
      <c r="AR219" s="142" t="s">
        <v>1170</v>
      </c>
      <c r="AT219" s="142" t="s">
        <v>164</v>
      </c>
      <c r="AU219" s="142" t="s">
        <v>76</v>
      </c>
      <c r="AY219" s="15" t="s">
        <v>144</v>
      </c>
      <c r="BE219" s="143">
        <f t="shared" si="34"/>
        <v>0</v>
      </c>
      <c r="BF219" s="143">
        <f t="shared" si="35"/>
        <v>0</v>
      </c>
      <c r="BG219" s="143">
        <f t="shared" si="36"/>
        <v>0</v>
      </c>
      <c r="BH219" s="143">
        <f t="shared" si="37"/>
        <v>0</v>
      </c>
      <c r="BI219" s="143">
        <f t="shared" si="38"/>
        <v>0</v>
      </c>
      <c r="BJ219" s="15" t="s">
        <v>76</v>
      </c>
      <c r="BK219" s="143">
        <f t="shared" si="39"/>
        <v>0</v>
      </c>
      <c r="BL219" s="15" t="s">
        <v>1170</v>
      </c>
      <c r="BM219" s="142" t="s">
        <v>1343</v>
      </c>
    </row>
    <row r="220" spans="2:65" s="1" customFormat="1" ht="16.5" customHeight="1">
      <c r="B220" s="30"/>
      <c r="C220" s="148" t="s">
        <v>1344</v>
      </c>
      <c r="D220" s="148" t="s">
        <v>164</v>
      </c>
      <c r="E220" s="149" t="s">
        <v>1345</v>
      </c>
      <c r="F220" s="150" t="s">
        <v>1346</v>
      </c>
      <c r="G220" s="151" t="s">
        <v>156</v>
      </c>
      <c r="H220" s="152">
        <v>6</v>
      </c>
      <c r="I220" s="153"/>
      <c r="J220" s="154">
        <f t="shared" si="30"/>
        <v>0</v>
      </c>
      <c r="K220" s="155"/>
      <c r="L220" s="156"/>
      <c r="M220" s="157" t="s">
        <v>19</v>
      </c>
      <c r="N220" s="158" t="s">
        <v>40</v>
      </c>
      <c r="P220" s="140">
        <f t="shared" si="31"/>
        <v>0</v>
      </c>
      <c r="Q220" s="140">
        <v>0</v>
      </c>
      <c r="R220" s="140">
        <f t="shared" si="32"/>
        <v>0</v>
      </c>
      <c r="S220" s="140">
        <v>0</v>
      </c>
      <c r="T220" s="141">
        <f t="shared" si="33"/>
        <v>0</v>
      </c>
      <c r="AR220" s="142" t="s">
        <v>1170</v>
      </c>
      <c r="AT220" s="142" t="s">
        <v>164</v>
      </c>
      <c r="AU220" s="142" t="s">
        <v>76</v>
      </c>
      <c r="AY220" s="15" t="s">
        <v>144</v>
      </c>
      <c r="BE220" s="143">
        <f t="shared" si="34"/>
        <v>0</v>
      </c>
      <c r="BF220" s="143">
        <f t="shared" si="35"/>
        <v>0</v>
      </c>
      <c r="BG220" s="143">
        <f t="shared" si="36"/>
        <v>0</v>
      </c>
      <c r="BH220" s="143">
        <f t="shared" si="37"/>
        <v>0</v>
      </c>
      <c r="BI220" s="143">
        <f t="shared" si="38"/>
        <v>0</v>
      </c>
      <c r="BJ220" s="15" t="s">
        <v>76</v>
      </c>
      <c r="BK220" s="143">
        <f t="shared" si="39"/>
        <v>0</v>
      </c>
      <c r="BL220" s="15" t="s">
        <v>1170</v>
      </c>
      <c r="BM220" s="142" t="s">
        <v>1347</v>
      </c>
    </row>
    <row r="221" spans="2:65" s="1" customFormat="1" ht="16.5" customHeight="1">
      <c r="B221" s="30"/>
      <c r="C221" s="148" t="s">
        <v>1348</v>
      </c>
      <c r="D221" s="148" t="s">
        <v>164</v>
      </c>
      <c r="E221" s="149" t="s">
        <v>1349</v>
      </c>
      <c r="F221" s="150" t="s">
        <v>1350</v>
      </c>
      <c r="G221" s="151" t="s">
        <v>156</v>
      </c>
      <c r="H221" s="152">
        <v>6</v>
      </c>
      <c r="I221" s="153"/>
      <c r="J221" s="154">
        <f t="shared" si="30"/>
        <v>0</v>
      </c>
      <c r="K221" s="155"/>
      <c r="L221" s="156"/>
      <c r="M221" s="157" t="s">
        <v>19</v>
      </c>
      <c r="N221" s="158" t="s">
        <v>40</v>
      </c>
      <c r="P221" s="140">
        <f t="shared" si="31"/>
        <v>0</v>
      </c>
      <c r="Q221" s="140">
        <v>0</v>
      </c>
      <c r="R221" s="140">
        <f t="shared" si="32"/>
        <v>0</v>
      </c>
      <c r="S221" s="140">
        <v>0</v>
      </c>
      <c r="T221" s="141">
        <f t="shared" si="33"/>
        <v>0</v>
      </c>
      <c r="AR221" s="142" t="s">
        <v>1170</v>
      </c>
      <c r="AT221" s="142" t="s">
        <v>164</v>
      </c>
      <c r="AU221" s="142" t="s">
        <v>76</v>
      </c>
      <c r="AY221" s="15" t="s">
        <v>144</v>
      </c>
      <c r="BE221" s="143">
        <f t="shared" si="34"/>
        <v>0</v>
      </c>
      <c r="BF221" s="143">
        <f t="shared" si="35"/>
        <v>0</v>
      </c>
      <c r="BG221" s="143">
        <f t="shared" si="36"/>
        <v>0</v>
      </c>
      <c r="BH221" s="143">
        <f t="shared" si="37"/>
        <v>0</v>
      </c>
      <c r="BI221" s="143">
        <f t="shared" si="38"/>
        <v>0</v>
      </c>
      <c r="BJ221" s="15" t="s">
        <v>76</v>
      </c>
      <c r="BK221" s="143">
        <f t="shared" si="39"/>
        <v>0</v>
      </c>
      <c r="BL221" s="15" t="s">
        <v>1170</v>
      </c>
      <c r="BM221" s="142" t="s">
        <v>1351</v>
      </c>
    </row>
    <row r="222" spans="2:65" s="1" customFormat="1" ht="16.5" customHeight="1">
      <c r="B222" s="30"/>
      <c r="C222" s="148" t="s">
        <v>1352</v>
      </c>
      <c r="D222" s="148" t="s">
        <v>164</v>
      </c>
      <c r="E222" s="149" t="s">
        <v>1353</v>
      </c>
      <c r="F222" s="150" t="s">
        <v>1354</v>
      </c>
      <c r="G222" s="151" t="s">
        <v>156</v>
      </c>
      <c r="H222" s="152">
        <v>6</v>
      </c>
      <c r="I222" s="153"/>
      <c r="J222" s="154">
        <f t="shared" si="30"/>
        <v>0</v>
      </c>
      <c r="K222" s="155"/>
      <c r="L222" s="156"/>
      <c r="M222" s="157" t="s">
        <v>19</v>
      </c>
      <c r="N222" s="158" t="s">
        <v>40</v>
      </c>
      <c r="P222" s="140">
        <f t="shared" si="31"/>
        <v>0</v>
      </c>
      <c r="Q222" s="140">
        <v>0</v>
      </c>
      <c r="R222" s="140">
        <f t="shared" si="32"/>
        <v>0</v>
      </c>
      <c r="S222" s="140">
        <v>0</v>
      </c>
      <c r="T222" s="141">
        <f t="shared" si="33"/>
        <v>0</v>
      </c>
      <c r="AR222" s="142" t="s">
        <v>1170</v>
      </c>
      <c r="AT222" s="142" t="s">
        <v>164</v>
      </c>
      <c r="AU222" s="142" t="s">
        <v>76</v>
      </c>
      <c r="AY222" s="15" t="s">
        <v>144</v>
      </c>
      <c r="BE222" s="143">
        <f t="shared" si="34"/>
        <v>0</v>
      </c>
      <c r="BF222" s="143">
        <f t="shared" si="35"/>
        <v>0</v>
      </c>
      <c r="BG222" s="143">
        <f t="shared" si="36"/>
        <v>0</v>
      </c>
      <c r="BH222" s="143">
        <f t="shared" si="37"/>
        <v>0</v>
      </c>
      <c r="BI222" s="143">
        <f t="shared" si="38"/>
        <v>0</v>
      </c>
      <c r="BJ222" s="15" t="s">
        <v>76</v>
      </c>
      <c r="BK222" s="143">
        <f t="shared" si="39"/>
        <v>0</v>
      </c>
      <c r="BL222" s="15" t="s">
        <v>1170</v>
      </c>
      <c r="BM222" s="142" t="s">
        <v>1355</v>
      </c>
    </row>
    <row r="223" spans="2:65" s="1" customFormat="1" ht="16.5" customHeight="1">
      <c r="B223" s="30"/>
      <c r="C223" s="130" t="s">
        <v>1356</v>
      </c>
      <c r="D223" s="130" t="s">
        <v>146</v>
      </c>
      <c r="E223" s="131" t="s">
        <v>1225</v>
      </c>
      <c r="F223" s="132" t="s">
        <v>1226</v>
      </c>
      <c r="G223" s="133" t="s">
        <v>1227</v>
      </c>
      <c r="H223" s="178"/>
      <c r="I223" s="135"/>
      <c r="J223" s="136">
        <f t="shared" si="30"/>
        <v>0</v>
      </c>
      <c r="K223" s="137"/>
      <c r="L223" s="30"/>
      <c r="M223" s="138" t="s">
        <v>19</v>
      </c>
      <c r="N223" s="139" t="s">
        <v>40</v>
      </c>
      <c r="P223" s="140">
        <f t="shared" si="31"/>
        <v>0</v>
      </c>
      <c r="Q223" s="140">
        <v>0</v>
      </c>
      <c r="R223" s="140">
        <f t="shared" si="32"/>
        <v>0</v>
      </c>
      <c r="S223" s="140">
        <v>0</v>
      </c>
      <c r="T223" s="141">
        <f t="shared" si="33"/>
        <v>0</v>
      </c>
      <c r="AR223" s="142" t="s">
        <v>1170</v>
      </c>
      <c r="AT223" s="142" t="s">
        <v>146</v>
      </c>
      <c r="AU223" s="142" t="s">
        <v>76</v>
      </c>
      <c r="AY223" s="15" t="s">
        <v>144</v>
      </c>
      <c r="BE223" s="143">
        <f t="shared" si="34"/>
        <v>0</v>
      </c>
      <c r="BF223" s="143">
        <f t="shared" si="35"/>
        <v>0</v>
      </c>
      <c r="BG223" s="143">
        <f t="shared" si="36"/>
        <v>0</v>
      </c>
      <c r="BH223" s="143">
        <f t="shared" si="37"/>
        <v>0</v>
      </c>
      <c r="BI223" s="143">
        <f t="shared" si="38"/>
        <v>0</v>
      </c>
      <c r="BJ223" s="15" t="s">
        <v>76</v>
      </c>
      <c r="BK223" s="143">
        <f t="shared" si="39"/>
        <v>0</v>
      </c>
      <c r="BL223" s="15" t="s">
        <v>1170</v>
      </c>
      <c r="BM223" s="142" t="s">
        <v>1357</v>
      </c>
    </row>
    <row r="224" spans="2:65" s="11" customFormat="1" ht="25.95" customHeight="1">
      <c r="B224" s="118"/>
      <c r="D224" s="119" t="s">
        <v>68</v>
      </c>
      <c r="E224" s="120" t="s">
        <v>1358</v>
      </c>
      <c r="F224" s="120" t="s">
        <v>1359</v>
      </c>
      <c r="I224" s="121"/>
      <c r="J224" s="122">
        <f>BK224</f>
        <v>0</v>
      </c>
      <c r="L224" s="118"/>
      <c r="M224" s="123"/>
      <c r="P224" s="124">
        <f>P225+SUM(P226:P238)</f>
        <v>0</v>
      </c>
      <c r="R224" s="124">
        <f>R225+SUM(R226:R238)</f>
        <v>0.59132499999999999</v>
      </c>
      <c r="T224" s="125">
        <f>T225+SUM(T226:T238)</f>
        <v>0</v>
      </c>
      <c r="AR224" s="119" t="s">
        <v>158</v>
      </c>
      <c r="AT224" s="126" t="s">
        <v>68</v>
      </c>
      <c r="AU224" s="126" t="s">
        <v>69</v>
      </c>
      <c r="AY224" s="119" t="s">
        <v>144</v>
      </c>
      <c r="BK224" s="127">
        <f>BK225+SUM(BK226:BK238)</f>
        <v>0</v>
      </c>
    </row>
    <row r="225" spans="2:65" s="1" customFormat="1" ht="16.5" customHeight="1">
      <c r="B225" s="30"/>
      <c r="C225" s="130" t="s">
        <v>1360</v>
      </c>
      <c r="D225" s="130" t="s">
        <v>146</v>
      </c>
      <c r="E225" s="131" t="s">
        <v>1361</v>
      </c>
      <c r="F225" s="132" t="s">
        <v>1362</v>
      </c>
      <c r="G225" s="133" t="s">
        <v>1121</v>
      </c>
      <c r="H225" s="134">
        <v>1</v>
      </c>
      <c r="I225" s="135"/>
      <c r="J225" s="136">
        <f>ROUND(I225*H225,2)</f>
        <v>0</v>
      </c>
      <c r="K225" s="137"/>
      <c r="L225" s="30"/>
      <c r="M225" s="138" t="s">
        <v>19</v>
      </c>
      <c r="N225" s="139" t="s">
        <v>40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475</v>
      </c>
      <c r="AT225" s="142" t="s">
        <v>146</v>
      </c>
      <c r="AU225" s="142" t="s">
        <v>76</v>
      </c>
      <c r="AY225" s="15" t="s">
        <v>144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5" t="s">
        <v>76</v>
      </c>
      <c r="BK225" s="143">
        <f>ROUND(I225*H225,2)</f>
        <v>0</v>
      </c>
      <c r="BL225" s="15" t="s">
        <v>475</v>
      </c>
      <c r="BM225" s="142" t="s">
        <v>1363</v>
      </c>
    </row>
    <row r="226" spans="2:65" s="1" customFormat="1" ht="24.15" customHeight="1">
      <c r="B226" s="30"/>
      <c r="C226" s="130" t="s">
        <v>1364</v>
      </c>
      <c r="D226" s="130" t="s">
        <v>146</v>
      </c>
      <c r="E226" s="131" t="s">
        <v>1365</v>
      </c>
      <c r="F226" s="132" t="s">
        <v>1366</v>
      </c>
      <c r="G226" s="133" t="s">
        <v>1121</v>
      </c>
      <c r="H226" s="134">
        <v>1</v>
      </c>
      <c r="I226" s="135"/>
      <c r="J226" s="136">
        <f>ROUND(I226*H226,2)</f>
        <v>0</v>
      </c>
      <c r="K226" s="137"/>
      <c r="L226" s="30"/>
      <c r="M226" s="138" t="s">
        <v>19</v>
      </c>
      <c r="N226" s="139" t="s">
        <v>40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475</v>
      </c>
      <c r="AT226" s="142" t="s">
        <v>146</v>
      </c>
      <c r="AU226" s="142" t="s">
        <v>76</v>
      </c>
      <c r="AY226" s="15" t="s">
        <v>144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5" t="s">
        <v>76</v>
      </c>
      <c r="BK226" s="143">
        <f>ROUND(I226*H226,2)</f>
        <v>0</v>
      </c>
      <c r="BL226" s="15" t="s">
        <v>475</v>
      </c>
      <c r="BM226" s="142" t="s">
        <v>1367</v>
      </c>
    </row>
    <row r="227" spans="2:65" s="1" customFormat="1" ht="21.75" customHeight="1">
      <c r="B227" s="30"/>
      <c r="C227" s="130" t="s">
        <v>1368</v>
      </c>
      <c r="D227" s="130" t="s">
        <v>146</v>
      </c>
      <c r="E227" s="131" t="s">
        <v>1369</v>
      </c>
      <c r="F227" s="132" t="s">
        <v>1370</v>
      </c>
      <c r="G227" s="133" t="s">
        <v>1121</v>
      </c>
      <c r="H227" s="134">
        <v>1</v>
      </c>
      <c r="I227" s="135"/>
      <c r="J227" s="136">
        <f>ROUND(I227*H227,2)</f>
        <v>0</v>
      </c>
      <c r="K227" s="137"/>
      <c r="L227" s="30"/>
      <c r="M227" s="138" t="s">
        <v>19</v>
      </c>
      <c r="N227" s="139" t="s">
        <v>40</v>
      </c>
      <c r="P227" s="140">
        <f>O227*H227</f>
        <v>0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475</v>
      </c>
      <c r="AT227" s="142" t="s">
        <v>146</v>
      </c>
      <c r="AU227" s="142" t="s">
        <v>76</v>
      </c>
      <c r="AY227" s="15" t="s">
        <v>144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5" t="s">
        <v>76</v>
      </c>
      <c r="BK227" s="143">
        <f>ROUND(I227*H227,2)</f>
        <v>0</v>
      </c>
      <c r="BL227" s="15" t="s">
        <v>475</v>
      </c>
      <c r="BM227" s="142" t="s">
        <v>1371</v>
      </c>
    </row>
    <row r="228" spans="2:65" s="1" customFormat="1" ht="16.5" customHeight="1">
      <c r="B228" s="30"/>
      <c r="C228" s="148" t="s">
        <v>1372</v>
      </c>
      <c r="D228" s="148" t="s">
        <v>164</v>
      </c>
      <c r="E228" s="149" t="s">
        <v>1373</v>
      </c>
      <c r="F228" s="150" t="s">
        <v>1374</v>
      </c>
      <c r="G228" s="151" t="s">
        <v>1121</v>
      </c>
      <c r="H228" s="152">
        <v>1</v>
      </c>
      <c r="I228" s="153"/>
      <c r="J228" s="154">
        <f>ROUND(I228*H228,2)</f>
        <v>0</v>
      </c>
      <c r="K228" s="155"/>
      <c r="L228" s="156"/>
      <c r="M228" s="157" t="s">
        <v>19</v>
      </c>
      <c r="N228" s="158" t="s">
        <v>40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1170</v>
      </c>
      <c r="AT228" s="142" t="s">
        <v>164</v>
      </c>
      <c r="AU228" s="142" t="s">
        <v>76</v>
      </c>
      <c r="AY228" s="15" t="s">
        <v>144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5" t="s">
        <v>76</v>
      </c>
      <c r="BK228" s="143">
        <f>ROUND(I228*H228,2)</f>
        <v>0</v>
      </c>
      <c r="BL228" s="15" t="s">
        <v>1170</v>
      </c>
      <c r="BM228" s="142" t="s">
        <v>1375</v>
      </c>
    </row>
    <row r="229" spans="2:65" s="1" customFormat="1" ht="24.15" customHeight="1">
      <c r="B229" s="30"/>
      <c r="C229" s="130" t="s">
        <v>1376</v>
      </c>
      <c r="D229" s="130" t="s">
        <v>146</v>
      </c>
      <c r="E229" s="131" t="s">
        <v>1377</v>
      </c>
      <c r="F229" s="132" t="s">
        <v>1378</v>
      </c>
      <c r="G229" s="133" t="s">
        <v>156</v>
      </c>
      <c r="H229" s="134">
        <v>1</v>
      </c>
      <c r="I229" s="135"/>
      <c r="J229" s="136">
        <f>ROUND(I229*H229,2)</f>
        <v>0</v>
      </c>
      <c r="K229" s="137"/>
      <c r="L229" s="30"/>
      <c r="M229" s="138" t="s">
        <v>19</v>
      </c>
      <c r="N229" s="139" t="s">
        <v>40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475</v>
      </c>
      <c r="AT229" s="142" t="s">
        <v>146</v>
      </c>
      <c r="AU229" s="142" t="s">
        <v>76</v>
      </c>
      <c r="AY229" s="15" t="s">
        <v>144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5" t="s">
        <v>76</v>
      </c>
      <c r="BK229" s="143">
        <f>ROUND(I229*H229,2)</f>
        <v>0</v>
      </c>
      <c r="BL229" s="15" t="s">
        <v>475</v>
      </c>
      <c r="BM229" s="142" t="s">
        <v>1379</v>
      </c>
    </row>
    <row r="230" spans="2:65" s="1" customFormat="1">
      <c r="B230" s="30"/>
      <c r="D230" s="144" t="s">
        <v>152</v>
      </c>
      <c r="F230" s="145" t="s">
        <v>1380</v>
      </c>
      <c r="I230" s="146"/>
      <c r="L230" s="30"/>
      <c r="M230" s="147"/>
      <c r="T230" s="51"/>
      <c r="AT230" s="15" t="s">
        <v>152</v>
      </c>
      <c r="AU230" s="15" t="s">
        <v>76</v>
      </c>
    </row>
    <row r="231" spans="2:65" s="1" customFormat="1" ht="33" customHeight="1">
      <c r="B231" s="30"/>
      <c r="C231" s="130" t="s">
        <v>1381</v>
      </c>
      <c r="D231" s="130" t="s">
        <v>146</v>
      </c>
      <c r="E231" s="131" t="s">
        <v>1382</v>
      </c>
      <c r="F231" s="132" t="s">
        <v>1383</v>
      </c>
      <c r="G231" s="133" t="s">
        <v>156</v>
      </c>
      <c r="H231" s="134">
        <v>1</v>
      </c>
      <c r="I231" s="135"/>
      <c r="J231" s="136">
        <f>ROUND(I231*H231,2)</f>
        <v>0</v>
      </c>
      <c r="K231" s="137"/>
      <c r="L231" s="30"/>
      <c r="M231" s="138" t="s">
        <v>19</v>
      </c>
      <c r="N231" s="139" t="s">
        <v>40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475</v>
      </c>
      <c r="AT231" s="142" t="s">
        <v>146</v>
      </c>
      <c r="AU231" s="142" t="s">
        <v>76</v>
      </c>
      <c r="AY231" s="15" t="s">
        <v>144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5" t="s">
        <v>76</v>
      </c>
      <c r="BK231" s="143">
        <f>ROUND(I231*H231,2)</f>
        <v>0</v>
      </c>
      <c r="BL231" s="15" t="s">
        <v>475</v>
      </c>
      <c r="BM231" s="142" t="s">
        <v>1384</v>
      </c>
    </row>
    <row r="232" spans="2:65" s="1" customFormat="1">
      <c r="B232" s="30"/>
      <c r="D232" s="144" t="s">
        <v>152</v>
      </c>
      <c r="F232" s="145" t="s">
        <v>1385</v>
      </c>
      <c r="I232" s="146"/>
      <c r="L232" s="30"/>
      <c r="M232" s="147"/>
      <c r="T232" s="51"/>
      <c r="AT232" s="15" t="s">
        <v>152</v>
      </c>
      <c r="AU232" s="15" t="s">
        <v>76</v>
      </c>
    </row>
    <row r="233" spans="2:65" s="1" customFormat="1" ht="16.5" customHeight="1">
      <c r="B233" s="30"/>
      <c r="C233" s="130" t="s">
        <v>1386</v>
      </c>
      <c r="D233" s="130" t="s">
        <v>146</v>
      </c>
      <c r="E233" s="131" t="s">
        <v>1387</v>
      </c>
      <c r="F233" s="132" t="s">
        <v>1388</v>
      </c>
      <c r="G233" s="133" t="s">
        <v>1121</v>
      </c>
      <c r="H233" s="134">
        <v>1</v>
      </c>
      <c r="I233" s="135"/>
      <c r="J233" s="136">
        <f>ROUND(I233*H233,2)</f>
        <v>0</v>
      </c>
      <c r="K233" s="137"/>
      <c r="L233" s="30"/>
      <c r="M233" s="138" t="s">
        <v>19</v>
      </c>
      <c r="N233" s="139" t="s">
        <v>40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475</v>
      </c>
      <c r="AT233" s="142" t="s">
        <v>146</v>
      </c>
      <c r="AU233" s="142" t="s">
        <v>76</v>
      </c>
      <c r="AY233" s="15" t="s">
        <v>144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5" t="s">
        <v>76</v>
      </c>
      <c r="BK233" s="143">
        <f>ROUND(I233*H233,2)</f>
        <v>0</v>
      </c>
      <c r="BL233" s="15" t="s">
        <v>475</v>
      </c>
      <c r="BM233" s="142" t="s">
        <v>1389</v>
      </c>
    </row>
    <row r="234" spans="2:65" s="1" customFormat="1" ht="24.15" customHeight="1">
      <c r="B234" s="30"/>
      <c r="C234" s="130" t="s">
        <v>1390</v>
      </c>
      <c r="D234" s="130" t="s">
        <v>146</v>
      </c>
      <c r="E234" s="131" t="s">
        <v>1391</v>
      </c>
      <c r="F234" s="132" t="s">
        <v>1392</v>
      </c>
      <c r="G234" s="133" t="s">
        <v>156</v>
      </c>
      <c r="H234" s="134">
        <v>3</v>
      </c>
      <c r="I234" s="135"/>
      <c r="J234" s="136">
        <f>ROUND(I234*H234,2)</f>
        <v>0</v>
      </c>
      <c r="K234" s="137"/>
      <c r="L234" s="30"/>
      <c r="M234" s="138" t="s">
        <v>19</v>
      </c>
      <c r="N234" s="139" t="s">
        <v>40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475</v>
      </c>
      <c r="AT234" s="142" t="s">
        <v>146</v>
      </c>
      <c r="AU234" s="142" t="s">
        <v>76</v>
      </c>
      <c r="AY234" s="15" t="s">
        <v>144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5" t="s">
        <v>76</v>
      </c>
      <c r="BK234" s="143">
        <f>ROUND(I234*H234,2)</f>
        <v>0</v>
      </c>
      <c r="BL234" s="15" t="s">
        <v>475</v>
      </c>
      <c r="BM234" s="142" t="s">
        <v>1393</v>
      </c>
    </row>
    <row r="235" spans="2:65" s="1" customFormat="1">
      <c r="B235" s="30"/>
      <c r="D235" s="144" t="s">
        <v>152</v>
      </c>
      <c r="F235" s="145" t="s">
        <v>1394</v>
      </c>
      <c r="I235" s="146"/>
      <c r="L235" s="30"/>
      <c r="M235" s="147"/>
      <c r="T235" s="51"/>
      <c r="AT235" s="15" t="s">
        <v>152</v>
      </c>
      <c r="AU235" s="15" t="s">
        <v>76</v>
      </c>
    </row>
    <row r="236" spans="2:65" s="1" customFormat="1" ht="16.5" customHeight="1">
      <c r="B236" s="30"/>
      <c r="C236" s="148" t="s">
        <v>1395</v>
      </c>
      <c r="D236" s="148" t="s">
        <v>164</v>
      </c>
      <c r="E236" s="149" t="s">
        <v>1396</v>
      </c>
      <c r="F236" s="150" t="s">
        <v>1397</v>
      </c>
      <c r="G236" s="151" t="s">
        <v>156</v>
      </c>
      <c r="H236" s="152">
        <v>3</v>
      </c>
      <c r="I236" s="153"/>
      <c r="J236" s="154">
        <f>ROUND(I236*H236,2)</f>
        <v>0</v>
      </c>
      <c r="K236" s="155"/>
      <c r="L236" s="156"/>
      <c r="M236" s="157" t="s">
        <v>19</v>
      </c>
      <c r="N236" s="158" t="s">
        <v>40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1170</v>
      </c>
      <c r="AT236" s="142" t="s">
        <v>164</v>
      </c>
      <c r="AU236" s="142" t="s">
        <v>76</v>
      </c>
      <c r="AY236" s="15" t="s">
        <v>144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5" t="s">
        <v>76</v>
      </c>
      <c r="BK236" s="143">
        <f>ROUND(I236*H236,2)</f>
        <v>0</v>
      </c>
      <c r="BL236" s="15" t="s">
        <v>1170</v>
      </c>
      <c r="BM236" s="142" t="s">
        <v>1398</v>
      </c>
    </row>
    <row r="237" spans="2:65" s="1" customFormat="1" ht="16.5" customHeight="1">
      <c r="B237" s="30"/>
      <c r="C237" s="130" t="s">
        <v>1399</v>
      </c>
      <c r="D237" s="130" t="s">
        <v>146</v>
      </c>
      <c r="E237" s="131" t="s">
        <v>1225</v>
      </c>
      <c r="F237" s="132" t="s">
        <v>1226</v>
      </c>
      <c r="G237" s="133" t="s">
        <v>1227</v>
      </c>
      <c r="H237" s="178"/>
      <c r="I237" s="135"/>
      <c r="J237" s="136">
        <f>ROUND(I237*H237,2)</f>
        <v>0</v>
      </c>
      <c r="K237" s="137"/>
      <c r="L237" s="30"/>
      <c r="M237" s="138" t="s">
        <v>19</v>
      </c>
      <c r="N237" s="139" t="s">
        <v>40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1170</v>
      </c>
      <c r="AT237" s="142" t="s">
        <v>146</v>
      </c>
      <c r="AU237" s="142" t="s">
        <v>76</v>
      </c>
      <c r="AY237" s="15" t="s">
        <v>144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5" t="s">
        <v>76</v>
      </c>
      <c r="BK237" s="143">
        <f>ROUND(I237*H237,2)</f>
        <v>0</v>
      </c>
      <c r="BL237" s="15" t="s">
        <v>1170</v>
      </c>
      <c r="BM237" s="142" t="s">
        <v>1400</v>
      </c>
    </row>
    <row r="238" spans="2:65" s="11" customFormat="1" ht="22.95" customHeight="1">
      <c r="B238" s="118"/>
      <c r="D238" s="119" t="s">
        <v>68</v>
      </c>
      <c r="E238" s="128" t="s">
        <v>1401</v>
      </c>
      <c r="F238" s="128" t="s">
        <v>1402</v>
      </c>
      <c r="I238" s="121"/>
      <c r="J238" s="129">
        <f>BK238</f>
        <v>0</v>
      </c>
      <c r="L238" s="118"/>
      <c r="M238" s="123"/>
      <c r="P238" s="124">
        <f>SUM(P239:P265)</f>
        <v>0</v>
      </c>
      <c r="R238" s="124">
        <f>SUM(R239:R265)</f>
        <v>0.59132499999999999</v>
      </c>
      <c r="T238" s="125">
        <f>SUM(T239:T265)</f>
        <v>0</v>
      </c>
      <c r="AR238" s="119" t="s">
        <v>158</v>
      </c>
      <c r="AT238" s="126" t="s">
        <v>68</v>
      </c>
      <c r="AU238" s="126" t="s">
        <v>76</v>
      </c>
      <c r="AY238" s="119" t="s">
        <v>144</v>
      </c>
      <c r="BK238" s="127">
        <f>SUM(BK239:BK265)</f>
        <v>0</v>
      </c>
    </row>
    <row r="239" spans="2:65" s="1" customFormat="1" ht="16.5" customHeight="1">
      <c r="B239" s="30"/>
      <c r="C239" s="130" t="s">
        <v>1403</v>
      </c>
      <c r="D239" s="130" t="s">
        <v>146</v>
      </c>
      <c r="E239" s="131" t="s">
        <v>1404</v>
      </c>
      <c r="F239" s="132" t="s">
        <v>1405</v>
      </c>
      <c r="G239" s="133" t="s">
        <v>1406</v>
      </c>
      <c r="H239" s="134">
        <v>0.41</v>
      </c>
      <c r="I239" s="135"/>
      <c r="J239" s="136">
        <f>ROUND(I239*H239,2)</f>
        <v>0</v>
      </c>
      <c r="K239" s="137"/>
      <c r="L239" s="30"/>
      <c r="M239" s="138" t="s">
        <v>19</v>
      </c>
      <c r="N239" s="139" t="s">
        <v>40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475</v>
      </c>
      <c r="AT239" s="142" t="s">
        <v>146</v>
      </c>
      <c r="AU239" s="142" t="s">
        <v>78</v>
      </c>
      <c r="AY239" s="15" t="s">
        <v>144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5" t="s">
        <v>76</v>
      </c>
      <c r="BK239" s="143">
        <f>ROUND(I239*H239,2)</f>
        <v>0</v>
      </c>
      <c r="BL239" s="15" t="s">
        <v>475</v>
      </c>
      <c r="BM239" s="142" t="s">
        <v>1407</v>
      </c>
    </row>
    <row r="240" spans="2:65" s="1" customFormat="1">
      <c r="B240" s="30"/>
      <c r="D240" s="144" t="s">
        <v>152</v>
      </c>
      <c r="F240" s="145" t="s">
        <v>1408</v>
      </c>
      <c r="I240" s="146"/>
      <c r="L240" s="30"/>
      <c r="M240" s="147"/>
      <c r="T240" s="51"/>
      <c r="AT240" s="15" t="s">
        <v>152</v>
      </c>
      <c r="AU240" s="15" t="s">
        <v>78</v>
      </c>
    </row>
    <row r="241" spans="2:65" s="1" customFormat="1" ht="33" customHeight="1">
      <c r="B241" s="30"/>
      <c r="C241" s="130" t="s">
        <v>1409</v>
      </c>
      <c r="D241" s="130" t="s">
        <v>146</v>
      </c>
      <c r="E241" s="131" t="s">
        <v>1410</v>
      </c>
      <c r="F241" s="132" t="s">
        <v>1411</v>
      </c>
      <c r="G241" s="133" t="s">
        <v>241</v>
      </c>
      <c r="H241" s="134">
        <v>410</v>
      </c>
      <c r="I241" s="135"/>
      <c r="J241" s="136">
        <f>ROUND(I241*H241,2)</f>
        <v>0</v>
      </c>
      <c r="K241" s="137"/>
      <c r="L241" s="30"/>
      <c r="M241" s="138" t="s">
        <v>19</v>
      </c>
      <c r="N241" s="139" t="s">
        <v>40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475</v>
      </c>
      <c r="AT241" s="142" t="s">
        <v>146</v>
      </c>
      <c r="AU241" s="142" t="s">
        <v>78</v>
      </c>
      <c r="AY241" s="15" t="s">
        <v>144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5" t="s">
        <v>76</v>
      </c>
      <c r="BK241" s="143">
        <f>ROUND(I241*H241,2)</f>
        <v>0</v>
      </c>
      <c r="BL241" s="15" t="s">
        <v>475</v>
      </c>
      <c r="BM241" s="142" t="s">
        <v>1412</v>
      </c>
    </row>
    <row r="242" spans="2:65" s="1" customFormat="1">
      <c r="B242" s="30"/>
      <c r="D242" s="144" t="s">
        <v>152</v>
      </c>
      <c r="F242" s="145" t="s">
        <v>1413</v>
      </c>
      <c r="I242" s="146"/>
      <c r="L242" s="30"/>
      <c r="M242" s="147"/>
      <c r="T242" s="51"/>
      <c r="AT242" s="15" t="s">
        <v>152</v>
      </c>
      <c r="AU242" s="15" t="s">
        <v>78</v>
      </c>
    </row>
    <row r="243" spans="2:65" s="1" customFormat="1" ht="24.15" customHeight="1">
      <c r="B243" s="30"/>
      <c r="C243" s="130" t="s">
        <v>1414</v>
      </c>
      <c r="D243" s="130" t="s">
        <v>146</v>
      </c>
      <c r="E243" s="131" t="s">
        <v>1415</v>
      </c>
      <c r="F243" s="132" t="s">
        <v>1416</v>
      </c>
      <c r="G243" s="133" t="s">
        <v>161</v>
      </c>
      <c r="H243" s="134">
        <v>144</v>
      </c>
      <c r="I243" s="135"/>
      <c r="J243" s="136">
        <f>ROUND(I243*H243,2)</f>
        <v>0</v>
      </c>
      <c r="K243" s="137"/>
      <c r="L243" s="30"/>
      <c r="M243" s="138" t="s">
        <v>19</v>
      </c>
      <c r="N243" s="139" t="s">
        <v>40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475</v>
      </c>
      <c r="AT243" s="142" t="s">
        <v>146</v>
      </c>
      <c r="AU243" s="142" t="s">
        <v>78</v>
      </c>
      <c r="AY243" s="15" t="s">
        <v>144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5" t="s">
        <v>76</v>
      </c>
      <c r="BK243" s="143">
        <f>ROUND(I243*H243,2)</f>
        <v>0</v>
      </c>
      <c r="BL243" s="15" t="s">
        <v>475</v>
      </c>
      <c r="BM243" s="142" t="s">
        <v>1417</v>
      </c>
    </row>
    <row r="244" spans="2:65" s="1" customFormat="1">
      <c r="B244" s="30"/>
      <c r="D244" s="144" t="s">
        <v>152</v>
      </c>
      <c r="F244" s="145" t="s">
        <v>1418</v>
      </c>
      <c r="I244" s="146"/>
      <c r="L244" s="30"/>
      <c r="M244" s="147"/>
      <c r="T244" s="51"/>
      <c r="AT244" s="15" t="s">
        <v>152</v>
      </c>
      <c r="AU244" s="15" t="s">
        <v>78</v>
      </c>
    </row>
    <row r="245" spans="2:65" s="1" customFormat="1" ht="16.5" customHeight="1">
      <c r="B245" s="30"/>
      <c r="C245" s="130" t="s">
        <v>1419</v>
      </c>
      <c r="D245" s="130" t="s">
        <v>146</v>
      </c>
      <c r="E245" s="131" t="s">
        <v>1420</v>
      </c>
      <c r="F245" s="132" t="s">
        <v>1421</v>
      </c>
      <c r="G245" s="133" t="s">
        <v>241</v>
      </c>
      <c r="H245" s="134">
        <v>410</v>
      </c>
      <c r="I245" s="135"/>
      <c r="J245" s="136">
        <f>ROUND(I245*H245,2)</f>
        <v>0</v>
      </c>
      <c r="K245" s="137"/>
      <c r="L245" s="30"/>
      <c r="M245" s="138" t="s">
        <v>19</v>
      </c>
      <c r="N245" s="139" t="s">
        <v>40</v>
      </c>
      <c r="P245" s="140">
        <f>O245*H245</f>
        <v>0</v>
      </c>
      <c r="Q245" s="140">
        <v>5.5999999999999995E-4</v>
      </c>
      <c r="R245" s="140">
        <f>Q245*H245</f>
        <v>0.22959999999999997</v>
      </c>
      <c r="S245" s="140">
        <v>0</v>
      </c>
      <c r="T245" s="141">
        <f>S245*H245</f>
        <v>0</v>
      </c>
      <c r="AR245" s="142" t="s">
        <v>475</v>
      </c>
      <c r="AT245" s="142" t="s">
        <v>146</v>
      </c>
      <c r="AU245" s="142" t="s">
        <v>78</v>
      </c>
      <c r="AY245" s="15" t="s">
        <v>144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5" t="s">
        <v>76</v>
      </c>
      <c r="BK245" s="143">
        <f>ROUND(I245*H245,2)</f>
        <v>0</v>
      </c>
      <c r="BL245" s="15" t="s">
        <v>475</v>
      </c>
      <c r="BM245" s="142" t="s">
        <v>1422</v>
      </c>
    </row>
    <row r="246" spans="2:65" s="1" customFormat="1">
      <c r="B246" s="30"/>
      <c r="D246" s="144" t="s">
        <v>152</v>
      </c>
      <c r="F246" s="145" t="s">
        <v>1423</v>
      </c>
      <c r="I246" s="146"/>
      <c r="L246" s="30"/>
      <c r="M246" s="147"/>
      <c r="T246" s="51"/>
      <c r="AT246" s="15" t="s">
        <v>152</v>
      </c>
      <c r="AU246" s="15" t="s">
        <v>78</v>
      </c>
    </row>
    <row r="247" spans="2:65" s="1" customFormat="1" ht="16.5" customHeight="1">
      <c r="B247" s="30"/>
      <c r="C247" s="130" t="s">
        <v>1424</v>
      </c>
      <c r="D247" s="130" t="s">
        <v>146</v>
      </c>
      <c r="E247" s="131" t="s">
        <v>1425</v>
      </c>
      <c r="F247" s="132" t="s">
        <v>1426</v>
      </c>
      <c r="G247" s="133" t="s">
        <v>161</v>
      </c>
      <c r="H247" s="134">
        <v>144</v>
      </c>
      <c r="I247" s="135"/>
      <c r="J247" s="136">
        <f>ROUND(I247*H247,2)</f>
        <v>0</v>
      </c>
      <c r="K247" s="137"/>
      <c r="L247" s="30"/>
      <c r="M247" s="138" t="s">
        <v>19</v>
      </c>
      <c r="N247" s="139" t="s">
        <v>40</v>
      </c>
      <c r="P247" s="140">
        <f>O247*H247</f>
        <v>0</v>
      </c>
      <c r="Q247" s="140">
        <v>8.4000000000000003E-4</v>
      </c>
      <c r="R247" s="140">
        <f>Q247*H247</f>
        <v>0.12096000000000001</v>
      </c>
      <c r="S247" s="140">
        <v>0</v>
      </c>
      <c r="T247" s="141">
        <f>S247*H247</f>
        <v>0</v>
      </c>
      <c r="AR247" s="142" t="s">
        <v>475</v>
      </c>
      <c r="AT247" s="142" t="s">
        <v>146</v>
      </c>
      <c r="AU247" s="142" t="s">
        <v>78</v>
      </c>
      <c r="AY247" s="15" t="s">
        <v>144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5" t="s">
        <v>76</v>
      </c>
      <c r="BK247" s="143">
        <f>ROUND(I247*H247,2)</f>
        <v>0</v>
      </c>
      <c r="BL247" s="15" t="s">
        <v>475</v>
      </c>
      <c r="BM247" s="142" t="s">
        <v>1427</v>
      </c>
    </row>
    <row r="248" spans="2:65" s="1" customFormat="1">
      <c r="B248" s="30"/>
      <c r="D248" s="144" t="s">
        <v>152</v>
      </c>
      <c r="F248" s="145" t="s">
        <v>1428</v>
      </c>
      <c r="I248" s="146"/>
      <c r="L248" s="30"/>
      <c r="M248" s="147"/>
      <c r="T248" s="51"/>
      <c r="AT248" s="15" t="s">
        <v>152</v>
      </c>
      <c r="AU248" s="15" t="s">
        <v>78</v>
      </c>
    </row>
    <row r="249" spans="2:65" s="1" customFormat="1" ht="16.5" customHeight="1">
      <c r="B249" s="30"/>
      <c r="C249" s="130" t="s">
        <v>1429</v>
      </c>
      <c r="D249" s="130" t="s">
        <v>146</v>
      </c>
      <c r="E249" s="131" t="s">
        <v>1430</v>
      </c>
      <c r="F249" s="132" t="s">
        <v>1431</v>
      </c>
      <c r="G249" s="133" t="s">
        <v>161</v>
      </c>
      <c r="H249" s="134">
        <v>144</v>
      </c>
      <c r="I249" s="135"/>
      <c r="J249" s="136">
        <f>ROUND(I249*H249,2)</f>
        <v>0</v>
      </c>
      <c r="K249" s="137"/>
      <c r="L249" s="30"/>
      <c r="M249" s="138" t="s">
        <v>19</v>
      </c>
      <c r="N249" s="139" t="s">
        <v>40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475</v>
      </c>
      <c r="AT249" s="142" t="s">
        <v>146</v>
      </c>
      <c r="AU249" s="142" t="s">
        <v>78</v>
      </c>
      <c r="AY249" s="15" t="s">
        <v>144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5" t="s">
        <v>76</v>
      </c>
      <c r="BK249" s="143">
        <f>ROUND(I249*H249,2)</f>
        <v>0</v>
      </c>
      <c r="BL249" s="15" t="s">
        <v>475</v>
      </c>
      <c r="BM249" s="142" t="s">
        <v>1432</v>
      </c>
    </row>
    <row r="250" spans="2:65" s="1" customFormat="1">
      <c r="B250" s="30"/>
      <c r="D250" s="144" t="s">
        <v>152</v>
      </c>
      <c r="F250" s="145" t="s">
        <v>1433</v>
      </c>
      <c r="I250" s="146"/>
      <c r="L250" s="30"/>
      <c r="M250" s="147"/>
      <c r="T250" s="51"/>
      <c r="AT250" s="15" t="s">
        <v>152</v>
      </c>
      <c r="AU250" s="15" t="s">
        <v>78</v>
      </c>
    </row>
    <row r="251" spans="2:65" s="1" customFormat="1" ht="24.15" customHeight="1">
      <c r="B251" s="30"/>
      <c r="C251" s="130" t="s">
        <v>1434</v>
      </c>
      <c r="D251" s="130" t="s">
        <v>146</v>
      </c>
      <c r="E251" s="131" t="s">
        <v>1435</v>
      </c>
      <c r="F251" s="132" t="s">
        <v>1436</v>
      </c>
      <c r="G251" s="133" t="s">
        <v>241</v>
      </c>
      <c r="H251" s="134">
        <v>410</v>
      </c>
      <c r="I251" s="135"/>
      <c r="J251" s="136">
        <f>ROUND(I251*H251,2)</f>
        <v>0</v>
      </c>
      <c r="K251" s="137"/>
      <c r="L251" s="30"/>
      <c r="M251" s="138" t="s">
        <v>19</v>
      </c>
      <c r="N251" s="139" t="s">
        <v>40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475</v>
      </c>
      <c r="AT251" s="142" t="s">
        <v>146</v>
      </c>
      <c r="AU251" s="142" t="s">
        <v>78</v>
      </c>
      <c r="AY251" s="15" t="s">
        <v>144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5" t="s">
        <v>76</v>
      </c>
      <c r="BK251" s="143">
        <f>ROUND(I251*H251,2)</f>
        <v>0</v>
      </c>
      <c r="BL251" s="15" t="s">
        <v>475</v>
      </c>
      <c r="BM251" s="142" t="s">
        <v>1437</v>
      </c>
    </row>
    <row r="252" spans="2:65" s="1" customFormat="1">
      <c r="B252" s="30"/>
      <c r="D252" s="144" t="s">
        <v>152</v>
      </c>
      <c r="F252" s="145" t="s">
        <v>1438</v>
      </c>
      <c r="I252" s="146"/>
      <c r="L252" s="30"/>
      <c r="M252" s="147"/>
      <c r="T252" s="51"/>
      <c r="AT252" s="15" t="s">
        <v>152</v>
      </c>
      <c r="AU252" s="15" t="s">
        <v>78</v>
      </c>
    </row>
    <row r="253" spans="2:65" s="1" customFormat="1" ht="33" customHeight="1">
      <c r="B253" s="30"/>
      <c r="C253" s="130" t="s">
        <v>1439</v>
      </c>
      <c r="D253" s="130" t="s">
        <v>146</v>
      </c>
      <c r="E253" s="131" t="s">
        <v>1440</v>
      </c>
      <c r="F253" s="132" t="s">
        <v>1441</v>
      </c>
      <c r="G253" s="133" t="s">
        <v>241</v>
      </c>
      <c r="H253" s="134">
        <v>410</v>
      </c>
      <c r="I253" s="135"/>
      <c r="J253" s="136">
        <f>ROUND(I253*H253,2)</f>
        <v>0</v>
      </c>
      <c r="K253" s="137"/>
      <c r="L253" s="30"/>
      <c r="M253" s="138" t="s">
        <v>19</v>
      </c>
      <c r="N253" s="139" t="s">
        <v>40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475</v>
      </c>
      <c r="AT253" s="142" t="s">
        <v>146</v>
      </c>
      <c r="AU253" s="142" t="s">
        <v>78</v>
      </c>
      <c r="AY253" s="15" t="s">
        <v>144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5" t="s">
        <v>76</v>
      </c>
      <c r="BK253" s="143">
        <f>ROUND(I253*H253,2)</f>
        <v>0</v>
      </c>
      <c r="BL253" s="15" t="s">
        <v>475</v>
      </c>
      <c r="BM253" s="142" t="s">
        <v>1442</v>
      </c>
    </row>
    <row r="254" spans="2:65" s="1" customFormat="1">
      <c r="B254" s="30"/>
      <c r="D254" s="144" t="s">
        <v>152</v>
      </c>
      <c r="F254" s="145" t="s">
        <v>1443</v>
      </c>
      <c r="I254" s="146"/>
      <c r="L254" s="30"/>
      <c r="M254" s="147"/>
      <c r="T254" s="51"/>
      <c r="AT254" s="15" t="s">
        <v>152</v>
      </c>
      <c r="AU254" s="15" t="s">
        <v>78</v>
      </c>
    </row>
    <row r="255" spans="2:65" s="1" customFormat="1" ht="24.15" customHeight="1">
      <c r="B255" s="30"/>
      <c r="C255" s="130" t="s">
        <v>1444</v>
      </c>
      <c r="D255" s="130" t="s">
        <v>146</v>
      </c>
      <c r="E255" s="131" t="s">
        <v>1445</v>
      </c>
      <c r="F255" s="132" t="s">
        <v>1446</v>
      </c>
      <c r="G255" s="133" t="s">
        <v>161</v>
      </c>
      <c r="H255" s="134">
        <v>144</v>
      </c>
      <c r="I255" s="135"/>
      <c r="J255" s="136">
        <f>ROUND(I255*H255,2)</f>
        <v>0</v>
      </c>
      <c r="K255" s="137"/>
      <c r="L255" s="30"/>
      <c r="M255" s="138" t="s">
        <v>19</v>
      </c>
      <c r="N255" s="139" t="s">
        <v>40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475</v>
      </c>
      <c r="AT255" s="142" t="s">
        <v>146</v>
      </c>
      <c r="AU255" s="142" t="s">
        <v>78</v>
      </c>
      <c r="AY255" s="15" t="s">
        <v>144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5" t="s">
        <v>76</v>
      </c>
      <c r="BK255" s="143">
        <f>ROUND(I255*H255,2)</f>
        <v>0</v>
      </c>
      <c r="BL255" s="15" t="s">
        <v>475</v>
      </c>
      <c r="BM255" s="142" t="s">
        <v>1447</v>
      </c>
    </row>
    <row r="256" spans="2:65" s="1" customFormat="1">
      <c r="B256" s="30"/>
      <c r="D256" s="144" t="s">
        <v>152</v>
      </c>
      <c r="F256" s="145" t="s">
        <v>1448</v>
      </c>
      <c r="I256" s="146"/>
      <c r="L256" s="30"/>
      <c r="M256" s="147"/>
      <c r="T256" s="51"/>
      <c r="AT256" s="15" t="s">
        <v>152</v>
      </c>
      <c r="AU256" s="15" t="s">
        <v>78</v>
      </c>
    </row>
    <row r="257" spans="2:65" s="1" customFormat="1" ht="16.5" customHeight="1">
      <c r="B257" s="30"/>
      <c r="C257" s="130" t="s">
        <v>1449</v>
      </c>
      <c r="D257" s="130" t="s">
        <v>146</v>
      </c>
      <c r="E257" s="131" t="s">
        <v>1450</v>
      </c>
      <c r="F257" s="132" t="s">
        <v>1451</v>
      </c>
      <c r="G257" s="133" t="s">
        <v>161</v>
      </c>
      <c r="H257" s="134">
        <v>144</v>
      </c>
      <c r="I257" s="135"/>
      <c r="J257" s="136">
        <f>ROUND(I257*H257,2)</f>
        <v>0</v>
      </c>
      <c r="K257" s="137"/>
      <c r="L257" s="30"/>
      <c r="M257" s="138" t="s">
        <v>19</v>
      </c>
      <c r="N257" s="139" t="s">
        <v>40</v>
      </c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AR257" s="142" t="s">
        <v>475</v>
      </c>
      <c r="AT257" s="142" t="s">
        <v>146</v>
      </c>
      <c r="AU257" s="142" t="s">
        <v>78</v>
      </c>
      <c r="AY257" s="15" t="s">
        <v>144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5" t="s">
        <v>76</v>
      </c>
      <c r="BK257" s="143">
        <f>ROUND(I257*H257,2)</f>
        <v>0</v>
      </c>
      <c r="BL257" s="15" t="s">
        <v>475</v>
      </c>
      <c r="BM257" s="142" t="s">
        <v>1452</v>
      </c>
    </row>
    <row r="258" spans="2:65" s="1" customFormat="1">
      <c r="B258" s="30"/>
      <c r="D258" s="144" t="s">
        <v>152</v>
      </c>
      <c r="F258" s="145" t="s">
        <v>1453</v>
      </c>
      <c r="I258" s="146"/>
      <c r="L258" s="30"/>
      <c r="M258" s="147"/>
      <c r="T258" s="51"/>
      <c r="AT258" s="15" t="s">
        <v>152</v>
      </c>
      <c r="AU258" s="15" t="s">
        <v>78</v>
      </c>
    </row>
    <row r="259" spans="2:65" s="1" customFormat="1" ht="24.15" customHeight="1">
      <c r="B259" s="30"/>
      <c r="C259" s="130" t="s">
        <v>1454</v>
      </c>
      <c r="D259" s="130" t="s">
        <v>146</v>
      </c>
      <c r="E259" s="131" t="s">
        <v>1455</v>
      </c>
      <c r="F259" s="132" t="s">
        <v>1456</v>
      </c>
      <c r="G259" s="133" t="s">
        <v>241</v>
      </c>
      <c r="H259" s="134">
        <v>110</v>
      </c>
      <c r="I259" s="135"/>
      <c r="J259" s="136">
        <f>ROUND(I259*H259,2)</f>
        <v>0</v>
      </c>
      <c r="K259" s="137"/>
      <c r="L259" s="30"/>
      <c r="M259" s="138" t="s">
        <v>19</v>
      </c>
      <c r="N259" s="139" t="s">
        <v>40</v>
      </c>
      <c r="P259" s="140">
        <f>O259*H259</f>
        <v>0</v>
      </c>
      <c r="Q259" s="140">
        <v>0</v>
      </c>
      <c r="R259" s="140">
        <f>Q259*H259</f>
        <v>0</v>
      </c>
      <c r="S259" s="140">
        <v>0</v>
      </c>
      <c r="T259" s="141">
        <f>S259*H259</f>
        <v>0</v>
      </c>
      <c r="AR259" s="142" t="s">
        <v>475</v>
      </c>
      <c r="AT259" s="142" t="s">
        <v>146</v>
      </c>
      <c r="AU259" s="142" t="s">
        <v>78</v>
      </c>
      <c r="AY259" s="15" t="s">
        <v>144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5" t="s">
        <v>76</v>
      </c>
      <c r="BK259" s="143">
        <f>ROUND(I259*H259,2)</f>
        <v>0</v>
      </c>
      <c r="BL259" s="15" t="s">
        <v>475</v>
      </c>
      <c r="BM259" s="142" t="s">
        <v>1457</v>
      </c>
    </row>
    <row r="260" spans="2:65" s="1" customFormat="1">
      <c r="B260" s="30"/>
      <c r="D260" s="144" t="s">
        <v>152</v>
      </c>
      <c r="F260" s="145" t="s">
        <v>1458</v>
      </c>
      <c r="I260" s="146"/>
      <c r="L260" s="30"/>
      <c r="M260" s="147"/>
      <c r="T260" s="51"/>
      <c r="AT260" s="15" t="s">
        <v>152</v>
      </c>
      <c r="AU260" s="15" t="s">
        <v>78</v>
      </c>
    </row>
    <row r="261" spans="2:65" s="1" customFormat="1" ht="16.5" customHeight="1">
      <c r="B261" s="30"/>
      <c r="C261" s="148" t="s">
        <v>1459</v>
      </c>
      <c r="D261" s="148" t="s">
        <v>164</v>
      </c>
      <c r="E261" s="149" t="s">
        <v>1460</v>
      </c>
      <c r="F261" s="150" t="s">
        <v>1461</v>
      </c>
      <c r="G261" s="151" t="s">
        <v>241</v>
      </c>
      <c r="H261" s="152">
        <v>115.5</v>
      </c>
      <c r="I261" s="153"/>
      <c r="J261" s="154">
        <f>ROUND(I261*H261,2)</f>
        <v>0</v>
      </c>
      <c r="K261" s="155"/>
      <c r="L261" s="156"/>
      <c r="M261" s="157" t="s">
        <v>19</v>
      </c>
      <c r="N261" s="158" t="s">
        <v>40</v>
      </c>
      <c r="P261" s="140">
        <f>O261*H261</f>
        <v>0</v>
      </c>
      <c r="Q261" s="140">
        <v>7.7999999999999999E-4</v>
      </c>
      <c r="R261" s="140">
        <f>Q261*H261</f>
        <v>9.0090000000000003E-2</v>
      </c>
      <c r="S261" s="140">
        <v>0</v>
      </c>
      <c r="T261" s="141">
        <f>S261*H261</f>
        <v>0</v>
      </c>
      <c r="AR261" s="142" t="s">
        <v>1170</v>
      </c>
      <c r="AT261" s="142" t="s">
        <v>164</v>
      </c>
      <c r="AU261" s="142" t="s">
        <v>78</v>
      </c>
      <c r="AY261" s="15" t="s">
        <v>144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5" t="s">
        <v>76</v>
      </c>
      <c r="BK261" s="143">
        <f>ROUND(I261*H261,2)</f>
        <v>0</v>
      </c>
      <c r="BL261" s="15" t="s">
        <v>1170</v>
      </c>
      <c r="BM261" s="142" t="s">
        <v>1462</v>
      </c>
    </row>
    <row r="262" spans="2:65" s="1" customFormat="1" ht="24.15" customHeight="1">
      <c r="B262" s="30"/>
      <c r="C262" s="130" t="s">
        <v>1463</v>
      </c>
      <c r="D262" s="130" t="s">
        <v>146</v>
      </c>
      <c r="E262" s="131" t="s">
        <v>1464</v>
      </c>
      <c r="F262" s="132" t="s">
        <v>1465</v>
      </c>
      <c r="G262" s="133" t="s">
        <v>241</v>
      </c>
      <c r="H262" s="134">
        <v>410</v>
      </c>
      <c r="I262" s="135"/>
      <c r="J262" s="136">
        <f>ROUND(I262*H262,2)</f>
        <v>0</v>
      </c>
      <c r="K262" s="137"/>
      <c r="L262" s="30"/>
      <c r="M262" s="138" t="s">
        <v>19</v>
      </c>
      <c r="N262" s="139" t="s">
        <v>40</v>
      </c>
      <c r="P262" s="140">
        <f>O262*H262</f>
        <v>0</v>
      </c>
      <c r="Q262" s="140">
        <v>0</v>
      </c>
      <c r="R262" s="140">
        <f>Q262*H262</f>
        <v>0</v>
      </c>
      <c r="S262" s="140">
        <v>0</v>
      </c>
      <c r="T262" s="141">
        <f>S262*H262</f>
        <v>0</v>
      </c>
      <c r="AR262" s="142" t="s">
        <v>475</v>
      </c>
      <c r="AT262" s="142" t="s">
        <v>146</v>
      </c>
      <c r="AU262" s="142" t="s">
        <v>78</v>
      </c>
      <c r="AY262" s="15" t="s">
        <v>144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5" t="s">
        <v>76</v>
      </c>
      <c r="BK262" s="143">
        <f>ROUND(I262*H262,2)</f>
        <v>0</v>
      </c>
      <c r="BL262" s="15" t="s">
        <v>475</v>
      </c>
      <c r="BM262" s="142" t="s">
        <v>1466</v>
      </c>
    </row>
    <row r="263" spans="2:65" s="1" customFormat="1">
      <c r="B263" s="30"/>
      <c r="D263" s="144" t="s">
        <v>152</v>
      </c>
      <c r="F263" s="145" t="s">
        <v>1467</v>
      </c>
      <c r="I263" s="146"/>
      <c r="L263" s="30"/>
      <c r="M263" s="147"/>
      <c r="T263" s="51"/>
      <c r="AT263" s="15" t="s">
        <v>152</v>
      </c>
      <c r="AU263" s="15" t="s">
        <v>78</v>
      </c>
    </row>
    <row r="264" spans="2:65" s="1" customFormat="1" ht="16.5" customHeight="1">
      <c r="B264" s="30"/>
      <c r="C264" s="148" t="s">
        <v>1468</v>
      </c>
      <c r="D264" s="148" t="s">
        <v>164</v>
      </c>
      <c r="E264" s="149" t="s">
        <v>1469</v>
      </c>
      <c r="F264" s="150" t="s">
        <v>1470</v>
      </c>
      <c r="G264" s="151" t="s">
        <v>241</v>
      </c>
      <c r="H264" s="152">
        <v>430.5</v>
      </c>
      <c r="I264" s="153"/>
      <c r="J264" s="154">
        <f>ROUND(I264*H264,2)</f>
        <v>0</v>
      </c>
      <c r="K264" s="155"/>
      <c r="L264" s="156"/>
      <c r="M264" s="157" t="s">
        <v>19</v>
      </c>
      <c r="N264" s="158" t="s">
        <v>40</v>
      </c>
      <c r="P264" s="140">
        <f>O264*H264</f>
        <v>0</v>
      </c>
      <c r="Q264" s="140">
        <v>3.5E-4</v>
      </c>
      <c r="R264" s="140">
        <f>Q264*H264</f>
        <v>0.150675</v>
      </c>
      <c r="S264" s="140">
        <v>0</v>
      </c>
      <c r="T264" s="141">
        <f>S264*H264</f>
        <v>0</v>
      </c>
      <c r="AR264" s="142" t="s">
        <v>1170</v>
      </c>
      <c r="AT264" s="142" t="s">
        <v>164</v>
      </c>
      <c r="AU264" s="142" t="s">
        <v>78</v>
      </c>
      <c r="AY264" s="15" t="s">
        <v>144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5" t="s">
        <v>76</v>
      </c>
      <c r="BK264" s="143">
        <f>ROUND(I264*H264,2)</f>
        <v>0</v>
      </c>
      <c r="BL264" s="15" t="s">
        <v>1170</v>
      </c>
      <c r="BM264" s="142" t="s">
        <v>1471</v>
      </c>
    </row>
    <row r="265" spans="2:65" s="1" customFormat="1" ht="16.5" customHeight="1">
      <c r="B265" s="30"/>
      <c r="C265" s="130" t="s">
        <v>1472</v>
      </c>
      <c r="D265" s="130" t="s">
        <v>146</v>
      </c>
      <c r="E265" s="131" t="s">
        <v>1225</v>
      </c>
      <c r="F265" s="132" t="s">
        <v>1226</v>
      </c>
      <c r="G265" s="133" t="s">
        <v>1227</v>
      </c>
      <c r="H265" s="178"/>
      <c r="I265" s="135"/>
      <c r="J265" s="136">
        <f>ROUND(I265*H265,2)</f>
        <v>0</v>
      </c>
      <c r="K265" s="137"/>
      <c r="L265" s="30"/>
      <c r="M265" s="138" t="s">
        <v>19</v>
      </c>
      <c r="N265" s="139" t="s">
        <v>40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1170</v>
      </c>
      <c r="AT265" s="142" t="s">
        <v>146</v>
      </c>
      <c r="AU265" s="142" t="s">
        <v>78</v>
      </c>
      <c r="AY265" s="15" t="s">
        <v>144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5" t="s">
        <v>76</v>
      </c>
      <c r="BK265" s="143">
        <f>ROUND(I265*H265,2)</f>
        <v>0</v>
      </c>
      <c r="BL265" s="15" t="s">
        <v>1170</v>
      </c>
      <c r="BM265" s="142" t="s">
        <v>1473</v>
      </c>
    </row>
    <row r="266" spans="2:65" s="11" customFormat="1" ht="25.95" customHeight="1">
      <c r="B266" s="118"/>
      <c r="D266" s="119" t="s">
        <v>68</v>
      </c>
      <c r="E266" s="120" t="s">
        <v>104</v>
      </c>
      <c r="F266" s="120" t="s">
        <v>105</v>
      </c>
      <c r="I266" s="121"/>
      <c r="J266" s="122">
        <f>BK266</f>
        <v>0</v>
      </c>
      <c r="L266" s="118"/>
      <c r="M266" s="123"/>
      <c r="P266" s="124">
        <f>SUM(P267:P271)</f>
        <v>0</v>
      </c>
      <c r="R266" s="124">
        <f>SUM(R267:R271)</f>
        <v>0</v>
      </c>
      <c r="T266" s="125">
        <f>SUM(T267:T271)</f>
        <v>0</v>
      </c>
      <c r="AR266" s="119" t="s">
        <v>158</v>
      </c>
      <c r="AT266" s="126" t="s">
        <v>68</v>
      </c>
      <c r="AU266" s="126" t="s">
        <v>69</v>
      </c>
      <c r="AY266" s="119" t="s">
        <v>144</v>
      </c>
      <c r="BK266" s="127">
        <f>SUM(BK267:BK271)</f>
        <v>0</v>
      </c>
    </row>
    <row r="267" spans="2:65" s="1" customFormat="1" ht="16.5" customHeight="1">
      <c r="B267" s="30"/>
      <c r="C267" s="130" t="s">
        <v>1474</v>
      </c>
      <c r="D267" s="130" t="s">
        <v>146</v>
      </c>
      <c r="E267" s="131" t="s">
        <v>1475</v>
      </c>
      <c r="F267" s="132" t="s">
        <v>1476</v>
      </c>
      <c r="G267" s="133" t="s">
        <v>1477</v>
      </c>
      <c r="H267" s="134">
        <v>1</v>
      </c>
      <c r="I267" s="135"/>
      <c r="J267" s="136">
        <f>ROUND(I267*H267,2)</f>
        <v>0</v>
      </c>
      <c r="K267" s="137"/>
      <c r="L267" s="30"/>
      <c r="M267" s="138" t="s">
        <v>19</v>
      </c>
      <c r="N267" s="139" t="s">
        <v>40</v>
      </c>
      <c r="P267" s="140">
        <f>O267*H267</f>
        <v>0</v>
      </c>
      <c r="Q267" s="140">
        <v>0</v>
      </c>
      <c r="R267" s="140">
        <f>Q267*H267</f>
        <v>0</v>
      </c>
      <c r="S267" s="140">
        <v>0</v>
      </c>
      <c r="T267" s="141">
        <f>S267*H267</f>
        <v>0</v>
      </c>
      <c r="AR267" s="142" t="s">
        <v>1478</v>
      </c>
      <c r="AT267" s="142" t="s">
        <v>146</v>
      </c>
      <c r="AU267" s="142" t="s">
        <v>76</v>
      </c>
      <c r="AY267" s="15" t="s">
        <v>144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5" t="s">
        <v>76</v>
      </c>
      <c r="BK267" s="143">
        <f>ROUND(I267*H267,2)</f>
        <v>0</v>
      </c>
      <c r="BL267" s="15" t="s">
        <v>1478</v>
      </c>
      <c r="BM267" s="142" t="s">
        <v>1479</v>
      </c>
    </row>
    <row r="268" spans="2:65" s="1" customFormat="1" ht="16.5" customHeight="1">
      <c r="B268" s="30"/>
      <c r="C268" s="130" t="s">
        <v>1480</v>
      </c>
      <c r="D268" s="130" t="s">
        <v>146</v>
      </c>
      <c r="E268" s="131" t="s">
        <v>1481</v>
      </c>
      <c r="F268" s="132" t="s">
        <v>1482</v>
      </c>
      <c r="G268" s="133" t="s">
        <v>1477</v>
      </c>
      <c r="H268" s="134">
        <v>1</v>
      </c>
      <c r="I268" s="135"/>
      <c r="J268" s="136">
        <f>ROUND(I268*H268,2)</f>
        <v>0</v>
      </c>
      <c r="K268" s="137"/>
      <c r="L268" s="30"/>
      <c r="M268" s="138" t="s">
        <v>19</v>
      </c>
      <c r="N268" s="139" t="s">
        <v>40</v>
      </c>
      <c r="P268" s="140">
        <f>O268*H268</f>
        <v>0</v>
      </c>
      <c r="Q268" s="140">
        <v>0</v>
      </c>
      <c r="R268" s="140">
        <f>Q268*H268</f>
        <v>0</v>
      </c>
      <c r="S268" s="140">
        <v>0</v>
      </c>
      <c r="T268" s="141">
        <f>S268*H268</f>
        <v>0</v>
      </c>
      <c r="AR268" s="142" t="s">
        <v>1478</v>
      </c>
      <c r="AT268" s="142" t="s">
        <v>146</v>
      </c>
      <c r="AU268" s="142" t="s">
        <v>76</v>
      </c>
      <c r="AY268" s="15" t="s">
        <v>144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5" t="s">
        <v>76</v>
      </c>
      <c r="BK268" s="143">
        <f>ROUND(I268*H268,2)</f>
        <v>0</v>
      </c>
      <c r="BL268" s="15" t="s">
        <v>1478</v>
      </c>
      <c r="BM268" s="142" t="s">
        <v>1483</v>
      </c>
    </row>
    <row r="269" spans="2:65" s="1" customFormat="1" ht="16.5" customHeight="1">
      <c r="B269" s="30"/>
      <c r="C269" s="130" t="s">
        <v>1484</v>
      </c>
      <c r="D269" s="130" t="s">
        <v>146</v>
      </c>
      <c r="E269" s="131" t="s">
        <v>1485</v>
      </c>
      <c r="F269" s="132" t="s">
        <v>1486</v>
      </c>
      <c r="G269" s="133" t="s">
        <v>1477</v>
      </c>
      <c r="H269" s="134">
        <v>1</v>
      </c>
      <c r="I269" s="135"/>
      <c r="J269" s="136">
        <f>ROUND(I269*H269,2)</f>
        <v>0</v>
      </c>
      <c r="K269" s="137"/>
      <c r="L269" s="30"/>
      <c r="M269" s="138" t="s">
        <v>19</v>
      </c>
      <c r="N269" s="139" t="s">
        <v>40</v>
      </c>
      <c r="P269" s="140">
        <f>O269*H269</f>
        <v>0</v>
      </c>
      <c r="Q269" s="140">
        <v>0</v>
      </c>
      <c r="R269" s="140">
        <f>Q269*H269</f>
        <v>0</v>
      </c>
      <c r="S269" s="140">
        <v>0</v>
      </c>
      <c r="T269" s="141">
        <f>S269*H269</f>
        <v>0</v>
      </c>
      <c r="AR269" s="142" t="s">
        <v>1478</v>
      </c>
      <c r="AT269" s="142" t="s">
        <v>146</v>
      </c>
      <c r="AU269" s="142" t="s">
        <v>76</v>
      </c>
      <c r="AY269" s="15" t="s">
        <v>144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5" t="s">
        <v>76</v>
      </c>
      <c r="BK269" s="143">
        <f>ROUND(I269*H269,2)</f>
        <v>0</v>
      </c>
      <c r="BL269" s="15" t="s">
        <v>1478</v>
      </c>
      <c r="BM269" s="142" t="s">
        <v>1487</v>
      </c>
    </row>
    <row r="270" spans="2:65" s="1" customFormat="1" ht="16.5" customHeight="1">
      <c r="B270" s="30"/>
      <c r="C270" s="130" t="s">
        <v>1488</v>
      </c>
      <c r="D270" s="130" t="s">
        <v>146</v>
      </c>
      <c r="E270" s="131" t="s">
        <v>104</v>
      </c>
      <c r="F270" s="132" t="s">
        <v>439</v>
      </c>
      <c r="G270" s="133" t="s">
        <v>1489</v>
      </c>
      <c r="H270" s="134">
        <v>1</v>
      </c>
      <c r="I270" s="135"/>
      <c r="J270" s="136">
        <f>ROUND(I270*H270,2)</f>
        <v>0</v>
      </c>
      <c r="K270" s="137"/>
      <c r="L270" s="30"/>
      <c r="M270" s="138" t="s">
        <v>19</v>
      </c>
      <c r="N270" s="139" t="s">
        <v>40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475</v>
      </c>
      <c r="AT270" s="142" t="s">
        <v>146</v>
      </c>
      <c r="AU270" s="142" t="s">
        <v>76</v>
      </c>
      <c r="AY270" s="15" t="s">
        <v>144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5" t="s">
        <v>76</v>
      </c>
      <c r="BK270" s="143">
        <f>ROUND(I270*H270,2)</f>
        <v>0</v>
      </c>
      <c r="BL270" s="15" t="s">
        <v>475</v>
      </c>
      <c r="BM270" s="142" t="s">
        <v>1490</v>
      </c>
    </row>
    <row r="271" spans="2:65" s="1" customFormat="1" ht="19.2">
      <c r="B271" s="30"/>
      <c r="D271" s="160" t="s">
        <v>235</v>
      </c>
      <c r="F271" s="167" t="s">
        <v>1491</v>
      </c>
      <c r="I271" s="146"/>
      <c r="L271" s="30"/>
      <c r="M271" s="175"/>
      <c r="N271" s="176"/>
      <c r="O271" s="176"/>
      <c r="P271" s="176"/>
      <c r="Q271" s="176"/>
      <c r="R271" s="176"/>
      <c r="S271" s="176"/>
      <c r="T271" s="177"/>
      <c r="AT271" s="15" t="s">
        <v>235</v>
      </c>
      <c r="AU271" s="15" t="s">
        <v>76</v>
      </c>
    </row>
    <row r="272" spans="2:65" s="1" customFormat="1" ht="6.9" customHeight="1">
      <c r="B272" s="39"/>
      <c r="C272" s="40"/>
      <c r="D272" s="40"/>
      <c r="E272" s="40"/>
      <c r="F272" s="40"/>
      <c r="G272" s="40"/>
      <c r="H272" s="40"/>
      <c r="I272" s="40"/>
      <c r="J272" s="40"/>
      <c r="K272" s="40"/>
      <c r="L272" s="30"/>
    </row>
  </sheetData>
  <sheetProtection algorithmName="SHA-512" hashValue="7cPRPPiIkBrzEmyzYB4AAagJJHlZ2aRbrmR9VdqadHsksNDqVzr04GV5pfQ0AEyQabMN+FBPz+J+rhLKKFZMCg==" saltValue="1+vN93X6LubZNpbJ3l1pqxlVBQ2MArN6/l6gC/PlJKgsF5wyYYhy3KVWDudfC4WdtpPNPMcUncAgeNAdpluqtg==" spinCount="100000" sheet="1" objects="1" scenarios="1" formatColumns="0" formatRows="0" autoFilter="0"/>
  <autoFilter ref="C86:K271" xr:uid="{00000000-0009-0000-0000-000006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600-000000000000}"/>
    <hyperlink ref="F107" r:id="rId2" xr:uid="{00000000-0004-0000-0600-000001000000}"/>
    <hyperlink ref="F111" r:id="rId3" xr:uid="{00000000-0004-0000-0600-000002000000}"/>
    <hyperlink ref="F115" r:id="rId4" xr:uid="{00000000-0004-0000-0600-000003000000}"/>
    <hyperlink ref="F122" r:id="rId5" xr:uid="{00000000-0004-0000-0600-000004000000}"/>
    <hyperlink ref="F125" r:id="rId6" xr:uid="{00000000-0004-0000-0600-000005000000}"/>
    <hyperlink ref="F132" r:id="rId7" xr:uid="{00000000-0004-0000-0600-000006000000}"/>
    <hyperlink ref="F142" r:id="rId8" xr:uid="{00000000-0004-0000-0600-000007000000}"/>
    <hyperlink ref="F144" r:id="rId9" xr:uid="{00000000-0004-0000-0600-000008000000}"/>
    <hyperlink ref="F146" r:id="rId10" xr:uid="{00000000-0004-0000-0600-000009000000}"/>
    <hyperlink ref="F148" r:id="rId11" xr:uid="{00000000-0004-0000-0600-00000A000000}"/>
    <hyperlink ref="F150" r:id="rId12" xr:uid="{00000000-0004-0000-0600-00000B000000}"/>
    <hyperlink ref="F158" r:id="rId13" xr:uid="{00000000-0004-0000-0600-00000C000000}"/>
    <hyperlink ref="F161" r:id="rId14" xr:uid="{00000000-0004-0000-0600-00000D000000}"/>
    <hyperlink ref="F164" r:id="rId15" xr:uid="{00000000-0004-0000-0600-00000E000000}"/>
    <hyperlink ref="F167" r:id="rId16" xr:uid="{00000000-0004-0000-0600-00000F000000}"/>
    <hyperlink ref="F170" r:id="rId17" xr:uid="{00000000-0004-0000-0600-000010000000}"/>
    <hyperlink ref="F173" r:id="rId18" xr:uid="{00000000-0004-0000-0600-000011000000}"/>
    <hyperlink ref="F178" r:id="rId19" xr:uid="{00000000-0004-0000-0600-000012000000}"/>
    <hyperlink ref="F181" r:id="rId20" xr:uid="{00000000-0004-0000-0600-000013000000}"/>
    <hyperlink ref="F184" r:id="rId21" xr:uid="{00000000-0004-0000-0600-000014000000}"/>
    <hyperlink ref="F187" r:id="rId22" xr:uid="{00000000-0004-0000-0600-000015000000}"/>
    <hyperlink ref="F189" r:id="rId23" xr:uid="{00000000-0004-0000-0600-000016000000}"/>
    <hyperlink ref="F193" r:id="rId24" xr:uid="{00000000-0004-0000-0600-000017000000}"/>
    <hyperlink ref="F196" r:id="rId25" xr:uid="{00000000-0004-0000-0600-000018000000}"/>
    <hyperlink ref="F200" r:id="rId26" xr:uid="{00000000-0004-0000-0600-000019000000}"/>
    <hyperlink ref="F207" r:id="rId27" xr:uid="{00000000-0004-0000-0600-00001A000000}"/>
    <hyperlink ref="F211" r:id="rId28" xr:uid="{00000000-0004-0000-0600-00001B000000}"/>
    <hyperlink ref="F213" r:id="rId29" xr:uid="{00000000-0004-0000-0600-00001C000000}"/>
    <hyperlink ref="F216" r:id="rId30" xr:uid="{00000000-0004-0000-0600-00001D000000}"/>
    <hyperlink ref="F230" r:id="rId31" xr:uid="{00000000-0004-0000-0600-00001E000000}"/>
    <hyperlink ref="F232" r:id="rId32" xr:uid="{00000000-0004-0000-0600-00001F000000}"/>
    <hyperlink ref="F235" r:id="rId33" xr:uid="{00000000-0004-0000-0600-000020000000}"/>
    <hyperlink ref="F240" r:id="rId34" xr:uid="{00000000-0004-0000-0600-000021000000}"/>
    <hyperlink ref="F242" r:id="rId35" xr:uid="{00000000-0004-0000-0600-000022000000}"/>
    <hyperlink ref="F244" r:id="rId36" xr:uid="{00000000-0004-0000-0600-000023000000}"/>
    <hyperlink ref="F246" r:id="rId37" xr:uid="{00000000-0004-0000-0600-000024000000}"/>
    <hyperlink ref="F248" r:id="rId38" xr:uid="{00000000-0004-0000-0600-000025000000}"/>
    <hyperlink ref="F250" r:id="rId39" xr:uid="{00000000-0004-0000-0600-000026000000}"/>
    <hyperlink ref="F252" r:id="rId40" xr:uid="{00000000-0004-0000-0600-000027000000}"/>
    <hyperlink ref="F254" r:id="rId41" xr:uid="{00000000-0004-0000-0600-000028000000}"/>
    <hyperlink ref="F256" r:id="rId42" xr:uid="{00000000-0004-0000-0600-000029000000}"/>
    <hyperlink ref="F258" r:id="rId43" xr:uid="{00000000-0004-0000-0600-00002A000000}"/>
    <hyperlink ref="F260" r:id="rId44" xr:uid="{00000000-0004-0000-0600-00002B000000}"/>
    <hyperlink ref="F263" r:id="rId45" xr:uid="{00000000-0004-0000-0600-00002C000000}"/>
  </hyperlinks>
  <pageMargins left="0.39374999999999999" right="0.39374999999999999" top="0.39374999999999999" bottom="0.39374999999999999" header="0" footer="0"/>
  <pageSetup paperSize="9" scale="94" fitToHeight="100" orientation="landscape" blackAndWhite="1" r:id="rId46"/>
  <headerFooter>
    <oddFooter>&amp;CStrana &amp;P z &amp;N</oddFooter>
  </headerFooter>
  <drawing r:id="rId4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63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5" t="s">
        <v>100</v>
      </c>
    </row>
    <row r="3" spans="2:4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pans="2:46" ht="24.9" hidden="1" customHeight="1">
      <c r="B4" s="18"/>
      <c r="D4" s="19" t="s">
        <v>107</v>
      </c>
      <c r="L4" s="18"/>
      <c r="M4" s="88" t="s">
        <v>10</v>
      </c>
      <c r="AT4" s="15" t="s">
        <v>4</v>
      </c>
    </row>
    <row r="5" spans="2:46" ht="6.9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53" t="str">
        <f>'Rekapitulace stavby'!K6</f>
        <v>Úprava parku ve Vělopolí DPS</v>
      </c>
      <c r="F7" s="254"/>
      <c r="G7" s="254"/>
      <c r="H7" s="254"/>
      <c r="L7" s="18"/>
    </row>
    <row r="8" spans="2:46" s="1" customFormat="1" ht="12" hidden="1" customHeight="1">
      <c r="B8" s="30"/>
      <c r="D8" s="25" t="s">
        <v>108</v>
      </c>
      <c r="L8" s="30"/>
    </row>
    <row r="9" spans="2:46" s="1" customFormat="1" ht="16.5" hidden="1" customHeight="1">
      <c r="B9" s="30"/>
      <c r="E9" s="235" t="s">
        <v>1492</v>
      </c>
      <c r="F9" s="252"/>
      <c r="G9" s="252"/>
      <c r="H9" s="252"/>
      <c r="L9" s="30"/>
    </row>
    <row r="10" spans="2:46" s="1" customFormat="1" hidden="1">
      <c r="B10" s="30"/>
      <c r="L10" s="30"/>
    </row>
    <row r="11" spans="2:46" s="1" customFormat="1" ht="12" hidden="1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hidden="1" customHeight="1">
      <c r="B12" s="30"/>
      <c r="D12" s="25" t="s">
        <v>21</v>
      </c>
      <c r="F12" s="23" t="s">
        <v>1493</v>
      </c>
      <c r="I12" s="25" t="s">
        <v>23</v>
      </c>
      <c r="J12" s="47" t="str">
        <f>'Rekapitulace stavby'!AN8</f>
        <v>14. 5. 2025</v>
      </c>
      <c r="L12" s="30"/>
    </row>
    <row r="13" spans="2:46" s="1" customFormat="1" ht="10.95" hidden="1" customHeight="1">
      <c r="B13" s="30"/>
      <c r="L13" s="30"/>
    </row>
    <row r="14" spans="2:46" s="1" customFormat="1" ht="12" hidden="1" customHeight="1">
      <c r="B14" s="30"/>
      <c r="D14" s="25" t="s">
        <v>25</v>
      </c>
      <c r="I14" s="25" t="s">
        <v>26</v>
      </c>
      <c r="J14" s="23" t="s">
        <v>19</v>
      </c>
      <c r="L14" s="30"/>
    </row>
    <row r="15" spans="2:46" s="1" customFormat="1" ht="18" hidden="1" customHeight="1">
      <c r="B15" s="30"/>
      <c r="E15" s="23" t="s">
        <v>1493</v>
      </c>
      <c r="I15" s="25" t="s">
        <v>27</v>
      </c>
      <c r="J15" s="23" t="s">
        <v>19</v>
      </c>
      <c r="L15" s="30"/>
    </row>
    <row r="16" spans="2:46" s="1" customFormat="1" ht="6.9" hidden="1" customHeight="1">
      <c r="B16" s="30"/>
      <c r="L16" s="30"/>
    </row>
    <row r="17" spans="2:12" s="1" customFormat="1" ht="12" hidden="1" customHeight="1">
      <c r="B17" s="30"/>
      <c r="D17" s="25" t="s">
        <v>28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hidden="1" customHeight="1">
      <c r="B18" s="30"/>
      <c r="E18" s="255" t="str">
        <f>'Rekapitulace stavby'!E14</f>
        <v>Vyplň údaj</v>
      </c>
      <c r="F18" s="241"/>
      <c r="G18" s="241"/>
      <c r="H18" s="241"/>
      <c r="I18" s="25" t="s">
        <v>27</v>
      </c>
      <c r="J18" s="26" t="str">
        <f>'Rekapitulace stavby'!AN14</f>
        <v>Vyplň údaj</v>
      </c>
      <c r="L18" s="30"/>
    </row>
    <row r="19" spans="2:12" s="1" customFormat="1" ht="6.9" hidden="1" customHeight="1">
      <c r="B19" s="30"/>
      <c r="L19" s="30"/>
    </row>
    <row r="20" spans="2:12" s="1" customFormat="1" ht="12" hidden="1" customHeight="1">
      <c r="B20" s="30"/>
      <c r="D20" s="25" t="s">
        <v>30</v>
      </c>
      <c r="I20" s="25" t="s">
        <v>26</v>
      </c>
      <c r="J20" s="23" t="s">
        <v>19</v>
      </c>
      <c r="L20" s="30"/>
    </row>
    <row r="21" spans="2:12" s="1" customFormat="1" ht="18" hidden="1" customHeight="1">
      <c r="B21" s="30"/>
      <c r="E21" s="23" t="s">
        <v>1494</v>
      </c>
      <c r="I21" s="25" t="s">
        <v>27</v>
      </c>
      <c r="J21" s="23" t="s">
        <v>19</v>
      </c>
      <c r="L21" s="30"/>
    </row>
    <row r="22" spans="2:12" s="1" customFormat="1" ht="6.9" hidden="1" customHeight="1">
      <c r="B22" s="30"/>
      <c r="L22" s="30"/>
    </row>
    <row r="23" spans="2:12" s="1" customFormat="1" ht="12" hidden="1" customHeight="1">
      <c r="B23" s="30"/>
      <c r="D23" s="25" t="s">
        <v>32</v>
      </c>
      <c r="I23" s="25" t="s">
        <v>26</v>
      </c>
      <c r="J23" s="23" t="s">
        <v>19</v>
      </c>
      <c r="L23" s="30"/>
    </row>
    <row r="24" spans="2:12" s="1" customFormat="1" ht="18" hidden="1" customHeight="1">
      <c r="B24" s="30"/>
      <c r="E24" s="23" t="s">
        <v>1495</v>
      </c>
      <c r="I24" s="25" t="s">
        <v>27</v>
      </c>
      <c r="J24" s="23" t="s">
        <v>19</v>
      </c>
      <c r="L24" s="30"/>
    </row>
    <row r="25" spans="2:12" s="1" customFormat="1" ht="6.9" hidden="1" customHeight="1">
      <c r="B25" s="30"/>
      <c r="L25" s="30"/>
    </row>
    <row r="26" spans="2:12" s="1" customFormat="1" ht="12" hidden="1" customHeight="1">
      <c r="B26" s="30"/>
      <c r="D26" s="25" t="s">
        <v>33</v>
      </c>
      <c r="L26" s="30"/>
    </row>
    <row r="27" spans="2:12" s="7" customFormat="1" ht="16.5" hidden="1" customHeight="1">
      <c r="B27" s="89"/>
      <c r="E27" s="245" t="s">
        <v>19</v>
      </c>
      <c r="F27" s="245"/>
      <c r="G27" s="245"/>
      <c r="H27" s="245"/>
      <c r="L27" s="89"/>
    </row>
    <row r="28" spans="2:12" s="1" customFormat="1" ht="6.9" hidden="1" customHeight="1">
      <c r="B28" s="30"/>
      <c r="L28" s="30"/>
    </row>
    <row r="29" spans="2:12" s="1" customFormat="1" ht="6.9" hidden="1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hidden="1" customHeight="1">
      <c r="B30" s="30"/>
      <c r="D30" s="90" t="s">
        <v>35</v>
      </c>
      <c r="J30" s="61">
        <f>ROUND(J89, 2)</f>
        <v>0</v>
      </c>
      <c r="L30" s="30"/>
    </row>
    <row r="31" spans="2:12" s="1" customFormat="1" ht="6.9" hidden="1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" hidden="1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" hidden="1" customHeight="1">
      <c r="B33" s="30"/>
      <c r="D33" s="50" t="s">
        <v>39</v>
      </c>
      <c r="E33" s="25" t="s">
        <v>40</v>
      </c>
      <c r="F33" s="81">
        <f>ROUND((SUM(BE89:BE262)),  2)</f>
        <v>0</v>
      </c>
      <c r="I33" s="91">
        <v>0.21</v>
      </c>
      <c r="J33" s="81">
        <f>ROUND(((SUM(BE89:BE262))*I33),  2)</f>
        <v>0</v>
      </c>
      <c r="L33" s="30"/>
    </row>
    <row r="34" spans="2:12" s="1" customFormat="1" ht="14.4" hidden="1" customHeight="1">
      <c r="B34" s="30"/>
      <c r="E34" s="25" t="s">
        <v>41</v>
      </c>
      <c r="F34" s="81">
        <f>ROUND((SUM(BF89:BF262)),  2)</f>
        <v>0</v>
      </c>
      <c r="I34" s="91">
        <v>0.15</v>
      </c>
      <c r="J34" s="81">
        <f>ROUND(((SUM(BF89:BF262))*I34),  2)</f>
        <v>0</v>
      </c>
      <c r="L34" s="30"/>
    </row>
    <row r="35" spans="2:12" s="1" customFormat="1" ht="14.4" hidden="1" customHeight="1">
      <c r="B35" s="30"/>
      <c r="E35" s="25" t="s">
        <v>42</v>
      </c>
      <c r="F35" s="81">
        <f>ROUND((SUM(BG89:BG262)),  2)</f>
        <v>0</v>
      </c>
      <c r="I35" s="91">
        <v>0.21</v>
      </c>
      <c r="J35" s="81">
        <f>0</f>
        <v>0</v>
      </c>
      <c r="L35" s="30"/>
    </row>
    <row r="36" spans="2:12" s="1" customFormat="1" ht="14.4" hidden="1" customHeight="1">
      <c r="B36" s="30"/>
      <c r="E36" s="25" t="s">
        <v>43</v>
      </c>
      <c r="F36" s="81">
        <f>ROUND((SUM(BH89:BH262)),  2)</f>
        <v>0</v>
      </c>
      <c r="I36" s="91">
        <v>0.15</v>
      </c>
      <c r="J36" s="81">
        <f>0</f>
        <v>0</v>
      </c>
      <c r="L36" s="30"/>
    </row>
    <row r="37" spans="2:12" s="1" customFormat="1" ht="14.4" hidden="1" customHeight="1">
      <c r="B37" s="30"/>
      <c r="E37" s="25" t="s">
        <v>44</v>
      </c>
      <c r="F37" s="81">
        <f>ROUND((SUM(BI89:BI262)),  2)</f>
        <v>0</v>
      </c>
      <c r="I37" s="91">
        <v>0</v>
      </c>
      <c r="J37" s="81">
        <f>0</f>
        <v>0</v>
      </c>
      <c r="L37" s="30"/>
    </row>
    <row r="38" spans="2:12" s="1" customFormat="1" ht="6.9" hidden="1" customHeight="1">
      <c r="B38" s="30"/>
      <c r="L38" s="30"/>
    </row>
    <row r="39" spans="2:12" s="1" customFormat="1" ht="25.35" hidden="1" customHeight="1">
      <c r="B39" s="30"/>
      <c r="C39" s="92"/>
      <c r="D39" s="93" t="s">
        <v>45</v>
      </c>
      <c r="E39" s="52"/>
      <c r="F39" s="52"/>
      <c r="G39" s="94" t="s">
        <v>46</v>
      </c>
      <c r="H39" s="95" t="s">
        <v>47</v>
      </c>
      <c r="I39" s="52"/>
      <c r="J39" s="96">
        <f>SUM(J30:J37)</f>
        <v>0</v>
      </c>
      <c r="K39" s="97"/>
      <c r="L39" s="30"/>
    </row>
    <row r="40" spans="2:12" s="1" customFormat="1" ht="14.4" hidden="1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1" spans="2:12" hidden="1"/>
    <row r="42" spans="2:12" hidden="1"/>
    <row r="43" spans="2:12" hidden="1"/>
    <row r="44" spans="2:12" s="1" customFormat="1" ht="6.9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" customHeight="1">
      <c r="B45" s="30"/>
      <c r="C45" s="19" t="s">
        <v>112</v>
      </c>
      <c r="L45" s="30"/>
    </row>
    <row r="46" spans="2:12" s="1" customFormat="1" ht="6.9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53" t="str">
        <f>E7</f>
        <v>Úprava parku ve Vělopolí DPS</v>
      </c>
      <c r="F48" s="254"/>
      <c r="G48" s="254"/>
      <c r="H48" s="254"/>
      <c r="L48" s="30"/>
    </row>
    <row r="49" spans="2:47" s="1" customFormat="1" ht="12" customHeight="1">
      <c r="B49" s="30"/>
      <c r="C49" s="25" t="s">
        <v>108</v>
      </c>
      <c r="L49" s="30"/>
    </row>
    <row r="50" spans="2:47" s="1" customFormat="1" ht="16.5" customHeight="1">
      <c r="B50" s="30"/>
      <c r="E50" s="235" t="str">
        <f>E9</f>
        <v>D.4 - Odvodnění</v>
      </c>
      <c r="F50" s="252"/>
      <c r="G50" s="252"/>
      <c r="H50" s="252"/>
      <c r="L50" s="30"/>
    </row>
    <row r="51" spans="2:47" s="1" customFormat="1" ht="6.9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>Obec Vělopolí</v>
      </c>
      <c r="I52" s="25" t="s">
        <v>23</v>
      </c>
      <c r="J52" s="47" t="str">
        <f>IF(J12="","",J12)</f>
        <v>14. 5. 2025</v>
      </c>
      <c r="L52" s="30"/>
    </row>
    <row r="53" spans="2:47" s="1" customFormat="1" ht="6.9" customHeight="1">
      <c r="B53" s="30"/>
      <c r="L53" s="30"/>
    </row>
    <row r="54" spans="2:47" s="1" customFormat="1" ht="25.65" customHeight="1">
      <c r="B54" s="30"/>
      <c r="C54" s="25" t="s">
        <v>25</v>
      </c>
      <c r="F54" s="23" t="str">
        <f>E15</f>
        <v>Obec Vělopolí</v>
      </c>
      <c r="I54" s="25" t="s">
        <v>30</v>
      </c>
      <c r="J54" s="28" t="str">
        <f>E21</f>
        <v>TŘINECKÁ PROJEKCE, a.s.</v>
      </c>
      <c r="L54" s="30"/>
    </row>
    <row r="55" spans="2:47" s="1" customFormat="1" ht="15.15" customHeight="1">
      <c r="B55" s="30"/>
      <c r="C55" s="25" t="s">
        <v>28</v>
      </c>
      <c r="F55" s="23" t="str">
        <f>IF(E18="","",E18)</f>
        <v>Vyplň údaj</v>
      </c>
      <c r="I55" s="25" t="s">
        <v>32</v>
      </c>
      <c r="J55" s="28" t="str">
        <f>E24</f>
        <v>Jan Jastrzemski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8" t="s">
        <v>113</v>
      </c>
      <c r="D57" s="92"/>
      <c r="E57" s="92"/>
      <c r="F57" s="92"/>
      <c r="G57" s="92"/>
      <c r="H57" s="92"/>
      <c r="I57" s="92"/>
      <c r="J57" s="99" t="s">
        <v>114</v>
      </c>
      <c r="K57" s="92"/>
      <c r="L57" s="30"/>
    </row>
    <row r="58" spans="2:47" s="1" customFormat="1" ht="10.35" customHeight="1">
      <c r="B58" s="30"/>
      <c r="L58" s="30"/>
    </row>
    <row r="59" spans="2:47" s="1" customFormat="1" ht="22.95" customHeight="1">
      <c r="B59" s="30"/>
      <c r="C59" s="100" t="s">
        <v>67</v>
      </c>
      <c r="J59" s="61">
        <f>J89</f>
        <v>0</v>
      </c>
      <c r="L59" s="30"/>
      <c r="AU59" s="15" t="s">
        <v>115</v>
      </c>
    </row>
    <row r="60" spans="2:47" s="8" customFormat="1" ht="24.9" customHeight="1">
      <c r="B60" s="101"/>
      <c r="D60" s="102" t="s">
        <v>116</v>
      </c>
      <c r="E60" s="103"/>
      <c r="F60" s="103"/>
      <c r="G60" s="103"/>
      <c r="H60" s="103"/>
      <c r="I60" s="103"/>
      <c r="J60" s="104">
        <f>J90</f>
        <v>0</v>
      </c>
      <c r="L60" s="101"/>
    </row>
    <row r="61" spans="2:47" s="9" customFormat="1" ht="19.95" customHeight="1">
      <c r="B61" s="105"/>
      <c r="D61" s="106" t="s">
        <v>117</v>
      </c>
      <c r="E61" s="107"/>
      <c r="F61" s="107"/>
      <c r="G61" s="107"/>
      <c r="H61" s="107"/>
      <c r="I61" s="107"/>
      <c r="J61" s="108">
        <f>J91</f>
        <v>0</v>
      </c>
      <c r="L61" s="105"/>
    </row>
    <row r="62" spans="2:47" s="9" customFormat="1" ht="19.95" customHeight="1">
      <c r="B62" s="105"/>
      <c r="D62" s="106" t="s">
        <v>118</v>
      </c>
      <c r="E62" s="107"/>
      <c r="F62" s="107"/>
      <c r="G62" s="107"/>
      <c r="H62" s="107"/>
      <c r="I62" s="107"/>
      <c r="J62" s="108">
        <f>J143</f>
        <v>0</v>
      </c>
      <c r="L62" s="105"/>
    </row>
    <row r="63" spans="2:47" s="9" customFormat="1" ht="19.95" customHeight="1">
      <c r="B63" s="105"/>
      <c r="D63" s="106" t="s">
        <v>119</v>
      </c>
      <c r="E63" s="107"/>
      <c r="F63" s="107"/>
      <c r="G63" s="107"/>
      <c r="H63" s="107"/>
      <c r="I63" s="107"/>
      <c r="J63" s="108">
        <f>J161</f>
        <v>0</v>
      </c>
      <c r="L63" s="105"/>
    </row>
    <row r="64" spans="2:47" s="9" customFormat="1" ht="19.95" customHeight="1">
      <c r="B64" s="105"/>
      <c r="D64" s="106" t="s">
        <v>1496</v>
      </c>
      <c r="E64" s="107"/>
      <c r="F64" s="107"/>
      <c r="G64" s="107"/>
      <c r="H64" s="107"/>
      <c r="I64" s="107"/>
      <c r="J64" s="108">
        <f>J166</f>
        <v>0</v>
      </c>
      <c r="L64" s="105"/>
    </row>
    <row r="65" spans="2:12" s="9" customFormat="1" ht="19.95" customHeight="1">
      <c r="B65" s="105"/>
      <c r="D65" s="106" t="s">
        <v>121</v>
      </c>
      <c r="E65" s="107"/>
      <c r="F65" s="107"/>
      <c r="G65" s="107"/>
      <c r="H65" s="107"/>
      <c r="I65" s="107"/>
      <c r="J65" s="108">
        <f>J236</f>
        <v>0</v>
      </c>
      <c r="L65" s="105"/>
    </row>
    <row r="66" spans="2:12" s="9" customFormat="1" ht="19.95" customHeight="1">
      <c r="B66" s="105"/>
      <c r="D66" s="106" t="s">
        <v>122</v>
      </c>
      <c r="E66" s="107"/>
      <c r="F66" s="107"/>
      <c r="G66" s="107"/>
      <c r="H66" s="107"/>
      <c r="I66" s="107"/>
      <c r="J66" s="108">
        <f>J249</f>
        <v>0</v>
      </c>
      <c r="L66" s="105"/>
    </row>
    <row r="67" spans="2:12" s="8" customFormat="1" ht="24.9" customHeight="1">
      <c r="B67" s="101"/>
      <c r="D67" s="102" t="s">
        <v>1497</v>
      </c>
      <c r="E67" s="103"/>
      <c r="F67" s="103"/>
      <c r="G67" s="103"/>
      <c r="H67" s="103"/>
      <c r="I67" s="103"/>
      <c r="J67" s="104">
        <f>J252</f>
        <v>0</v>
      </c>
      <c r="L67" s="101"/>
    </row>
    <row r="68" spans="2:12" s="9" customFormat="1" ht="19.95" customHeight="1">
      <c r="B68" s="105"/>
      <c r="D68" s="106" t="s">
        <v>1498</v>
      </c>
      <c r="E68" s="107"/>
      <c r="F68" s="107"/>
      <c r="G68" s="107"/>
      <c r="H68" s="107"/>
      <c r="I68" s="107"/>
      <c r="J68" s="108">
        <f>J253</f>
        <v>0</v>
      </c>
      <c r="L68" s="105"/>
    </row>
    <row r="69" spans="2:12" s="9" customFormat="1" ht="19.95" customHeight="1">
      <c r="B69" s="105"/>
      <c r="D69" s="106" t="s">
        <v>1499</v>
      </c>
      <c r="E69" s="107"/>
      <c r="F69" s="107"/>
      <c r="G69" s="107"/>
      <c r="H69" s="107"/>
      <c r="I69" s="107"/>
      <c r="J69" s="108">
        <f>J257</f>
        <v>0</v>
      </c>
      <c r="L69" s="105"/>
    </row>
    <row r="70" spans="2:12" s="1" customFormat="1" ht="21.75" customHeight="1">
      <c r="B70" s="30"/>
      <c r="L70" s="30"/>
    </row>
    <row r="71" spans="2:12" s="1" customFormat="1" ht="6.9" customHeight="1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30"/>
    </row>
    <row r="75" spans="2:12" s="1" customFormat="1" ht="6.9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0"/>
    </row>
    <row r="76" spans="2:12" s="1" customFormat="1" ht="24.9" customHeight="1">
      <c r="B76" s="30"/>
      <c r="C76" s="19" t="s">
        <v>129</v>
      </c>
      <c r="L76" s="30"/>
    </row>
    <row r="77" spans="2:12" s="1" customFormat="1" ht="6.9" customHeight="1">
      <c r="B77" s="30"/>
      <c r="L77" s="30"/>
    </row>
    <row r="78" spans="2:12" s="1" customFormat="1" ht="12" customHeight="1">
      <c r="B78" s="30"/>
      <c r="C78" s="25" t="s">
        <v>16</v>
      </c>
      <c r="L78" s="30"/>
    </row>
    <row r="79" spans="2:12" s="1" customFormat="1" ht="16.5" customHeight="1">
      <c r="B79" s="30"/>
      <c r="E79" s="253" t="str">
        <f>E7</f>
        <v>Úprava parku ve Vělopolí DPS</v>
      </c>
      <c r="F79" s="254"/>
      <c r="G79" s="254"/>
      <c r="H79" s="254"/>
      <c r="L79" s="30"/>
    </row>
    <row r="80" spans="2:12" s="1" customFormat="1" ht="12" customHeight="1">
      <c r="B80" s="30"/>
      <c r="C80" s="25" t="s">
        <v>108</v>
      </c>
      <c r="L80" s="30"/>
    </row>
    <row r="81" spans="2:65" s="1" customFormat="1" ht="16.5" customHeight="1">
      <c r="B81" s="30"/>
      <c r="E81" s="235" t="str">
        <f>E9</f>
        <v>D.4 - Odvodnění</v>
      </c>
      <c r="F81" s="252"/>
      <c r="G81" s="252"/>
      <c r="H81" s="252"/>
      <c r="L81" s="30"/>
    </row>
    <row r="82" spans="2:65" s="1" customFormat="1" ht="6.9" customHeight="1">
      <c r="B82" s="30"/>
      <c r="L82" s="30"/>
    </row>
    <row r="83" spans="2:65" s="1" customFormat="1" ht="12" customHeight="1">
      <c r="B83" s="30"/>
      <c r="C83" s="25" t="s">
        <v>21</v>
      </c>
      <c r="F83" s="23" t="str">
        <f>F12</f>
        <v>Obec Vělopolí</v>
      </c>
      <c r="I83" s="25" t="s">
        <v>23</v>
      </c>
      <c r="J83" s="47" t="str">
        <f>IF(J12="","",J12)</f>
        <v>14. 5. 2025</v>
      </c>
      <c r="L83" s="30"/>
    </row>
    <row r="84" spans="2:65" s="1" customFormat="1" ht="6.9" customHeight="1">
      <c r="B84" s="30"/>
      <c r="L84" s="30"/>
    </row>
    <row r="85" spans="2:65" s="1" customFormat="1" ht="25.65" customHeight="1">
      <c r="B85" s="30"/>
      <c r="C85" s="25" t="s">
        <v>25</v>
      </c>
      <c r="F85" s="23" t="str">
        <f>E15</f>
        <v>Obec Vělopolí</v>
      </c>
      <c r="I85" s="25" t="s">
        <v>30</v>
      </c>
      <c r="J85" s="28" t="str">
        <f>E21</f>
        <v>TŘINECKÁ PROJEKCE, a.s.</v>
      </c>
      <c r="L85" s="30"/>
    </row>
    <row r="86" spans="2:65" s="1" customFormat="1" ht="15.15" customHeight="1">
      <c r="B86" s="30"/>
      <c r="C86" s="25" t="s">
        <v>28</v>
      </c>
      <c r="F86" s="23" t="str">
        <f>IF(E18="","",E18)</f>
        <v>Vyplň údaj</v>
      </c>
      <c r="I86" s="25" t="s">
        <v>32</v>
      </c>
      <c r="J86" s="28" t="str">
        <f>E24</f>
        <v>Jan Jastrzemski</v>
      </c>
      <c r="L86" s="30"/>
    </row>
    <row r="87" spans="2:65" s="1" customFormat="1" ht="10.35" customHeight="1">
      <c r="B87" s="30"/>
      <c r="L87" s="30"/>
    </row>
    <row r="88" spans="2:65" s="10" customFormat="1" ht="29.25" customHeight="1">
      <c r="B88" s="109"/>
      <c r="C88" s="110" t="s">
        <v>130</v>
      </c>
      <c r="D88" s="111" t="s">
        <v>54</v>
      </c>
      <c r="E88" s="111" t="s">
        <v>50</v>
      </c>
      <c r="F88" s="111" t="s">
        <v>51</v>
      </c>
      <c r="G88" s="111" t="s">
        <v>131</v>
      </c>
      <c r="H88" s="111" t="s">
        <v>132</v>
      </c>
      <c r="I88" s="111" t="s">
        <v>133</v>
      </c>
      <c r="J88" s="112" t="s">
        <v>114</v>
      </c>
      <c r="K88" s="113" t="s">
        <v>134</v>
      </c>
      <c r="L88" s="109"/>
      <c r="M88" s="54" t="s">
        <v>19</v>
      </c>
      <c r="N88" s="55" t="s">
        <v>39</v>
      </c>
      <c r="O88" s="55" t="s">
        <v>135</v>
      </c>
      <c r="P88" s="55" t="s">
        <v>136</v>
      </c>
      <c r="Q88" s="55" t="s">
        <v>137</v>
      </c>
      <c r="R88" s="55" t="s">
        <v>138</v>
      </c>
      <c r="S88" s="55" t="s">
        <v>139</v>
      </c>
      <c r="T88" s="56" t="s">
        <v>140</v>
      </c>
    </row>
    <row r="89" spans="2:65" s="1" customFormat="1" ht="22.95" customHeight="1">
      <c r="B89" s="30"/>
      <c r="C89" s="59" t="s">
        <v>141</v>
      </c>
      <c r="J89" s="114">
        <f>BK89</f>
        <v>0</v>
      </c>
      <c r="L89" s="30"/>
      <c r="M89" s="57"/>
      <c r="N89" s="48"/>
      <c r="O89" s="48"/>
      <c r="P89" s="115">
        <f>P90+P252</f>
        <v>0</v>
      </c>
      <c r="Q89" s="48"/>
      <c r="R89" s="115">
        <f>R90+R252</f>
        <v>71.758958220000011</v>
      </c>
      <c r="S89" s="48"/>
      <c r="T89" s="116">
        <f>T90+T252</f>
        <v>0.10300000000000001</v>
      </c>
      <c r="AT89" s="15" t="s">
        <v>68</v>
      </c>
      <c r="AU89" s="15" t="s">
        <v>115</v>
      </c>
      <c r="BK89" s="117">
        <f>BK90+BK252</f>
        <v>0</v>
      </c>
    </row>
    <row r="90" spans="2:65" s="11" customFormat="1" ht="25.95" customHeight="1">
      <c r="B90" s="118"/>
      <c r="D90" s="119" t="s">
        <v>68</v>
      </c>
      <c r="E90" s="120" t="s">
        <v>142</v>
      </c>
      <c r="F90" s="120" t="s">
        <v>143</v>
      </c>
      <c r="I90" s="121"/>
      <c r="J90" s="122">
        <f>BK90</f>
        <v>0</v>
      </c>
      <c r="L90" s="118"/>
      <c r="M90" s="123"/>
      <c r="P90" s="124">
        <f>P91+P143+P161+P166+P236+P249</f>
        <v>0</v>
      </c>
      <c r="R90" s="124">
        <f>R91+R143+R161+R166+R236+R249</f>
        <v>71.743673220000005</v>
      </c>
      <c r="T90" s="125">
        <f>T91+T143+T161+T166+T236+T249</f>
        <v>0.10300000000000001</v>
      </c>
      <c r="AR90" s="119" t="s">
        <v>76</v>
      </c>
      <c r="AT90" s="126" t="s">
        <v>68</v>
      </c>
      <c r="AU90" s="126" t="s">
        <v>69</v>
      </c>
      <c r="AY90" s="119" t="s">
        <v>144</v>
      </c>
      <c r="BK90" s="127">
        <f>BK91+BK143+BK161+BK166+BK236+BK249</f>
        <v>0</v>
      </c>
    </row>
    <row r="91" spans="2:65" s="11" customFormat="1" ht="22.95" customHeight="1">
      <c r="B91" s="118"/>
      <c r="D91" s="119" t="s">
        <v>68</v>
      </c>
      <c r="E91" s="128" t="s">
        <v>76</v>
      </c>
      <c r="F91" s="128" t="s">
        <v>145</v>
      </c>
      <c r="I91" s="121"/>
      <c r="J91" s="129">
        <f>BK91</f>
        <v>0</v>
      </c>
      <c r="L91" s="118"/>
      <c r="M91" s="123"/>
      <c r="P91" s="124">
        <f>SUM(P92:P142)</f>
        <v>0</v>
      </c>
      <c r="R91" s="124">
        <f>SUM(R92:R142)</f>
        <v>47.755660000000006</v>
      </c>
      <c r="T91" s="125">
        <f>SUM(T92:T142)</f>
        <v>0</v>
      </c>
      <c r="AR91" s="119" t="s">
        <v>76</v>
      </c>
      <c r="AT91" s="126" t="s">
        <v>68</v>
      </c>
      <c r="AU91" s="126" t="s">
        <v>76</v>
      </c>
      <c r="AY91" s="119" t="s">
        <v>144</v>
      </c>
      <c r="BK91" s="127">
        <f>SUM(BK92:BK142)</f>
        <v>0</v>
      </c>
    </row>
    <row r="92" spans="2:65" s="1" customFormat="1" ht="24.15" customHeight="1">
      <c r="B92" s="30"/>
      <c r="C92" s="130" t="s">
        <v>76</v>
      </c>
      <c r="D92" s="130" t="s">
        <v>146</v>
      </c>
      <c r="E92" s="131" t="s">
        <v>1500</v>
      </c>
      <c r="F92" s="132" t="s">
        <v>1501</v>
      </c>
      <c r="G92" s="133" t="s">
        <v>149</v>
      </c>
      <c r="H92" s="134">
        <v>83.86</v>
      </c>
      <c r="I92" s="135"/>
      <c r="J92" s="136">
        <f>ROUND(I92*H92,2)</f>
        <v>0</v>
      </c>
      <c r="K92" s="137"/>
      <c r="L92" s="30"/>
      <c r="M92" s="138" t="s">
        <v>19</v>
      </c>
      <c r="N92" s="139" t="s">
        <v>40</v>
      </c>
      <c r="P92" s="140">
        <f>O92*H92</f>
        <v>0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AR92" s="142" t="s">
        <v>150</v>
      </c>
      <c r="AT92" s="142" t="s">
        <v>146</v>
      </c>
      <c r="AU92" s="142" t="s">
        <v>78</v>
      </c>
      <c r="AY92" s="15" t="s">
        <v>144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5" t="s">
        <v>76</v>
      </c>
      <c r="BK92" s="143">
        <f>ROUND(I92*H92,2)</f>
        <v>0</v>
      </c>
      <c r="BL92" s="15" t="s">
        <v>150</v>
      </c>
      <c r="BM92" s="142" t="s">
        <v>1502</v>
      </c>
    </row>
    <row r="93" spans="2:65" s="1" customFormat="1">
      <c r="B93" s="30"/>
      <c r="D93" s="144" t="s">
        <v>152</v>
      </c>
      <c r="F93" s="145" t="s">
        <v>1503</v>
      </c>
      <c r="I93" s="146"/>
      <c r="L93" s="30"/>
      <c r="M93" s="147"/>
      <c r="T93" s="51"/>
      <c r="AT93" s="15" t="s">
        <v>152</v>
      </c>
      <c r="AU93" s="15" t="s">
        <v>78</v>
      </c>
    </row>
    <row r="94" spans="2:65" s="12" customFormat="1">
      <c r="B94" s="159"/>
      <c r="D94" s="160" t="s">
        <v>169</v>
      </c>
      <c r="E94" s="166" t="s">
        <v>19</v>
      </c>
      <c r="F94" s="161" t="s">
        <v>1504</v>
      </c>
      <c r="H94" s="162">
        <v>83.86</v>
      </c>
      <c r="I94" s="163"/>
      <c r="L94" s="159"/>
      <c r="M94" s="164"/>
      <c r="T94" s="165"/>
      <c r="AT94" s="166" t="s">
        <v>169</v>
      </c>
      <c r="AU94" s="166" t="s">
        <v>78</v>
      </c>
      <c r="AV94" s="12" t="s">
        <v>78</v>
      </c>
      <c r="AW94" s="12" t="s">
        <v>31</v>
      </c>
      <c r="AX94" s="12" t="s">
        <v>69</v>
      </c>
      <c r="AY94" s="166" t="s">
        <v>144</v>
      </c>
    </row>
    <row r="95" spans="2:65" s="13" customFormat="1">
      <c r="B95" s="168"/>
      <c r="D95" s="160" t="s">
        <v>169</v>
      </c>
      <c r="E95" s="169" t="s">
        <v>19</v>
      </c>
      <c r="F95" s="170" t="s">
        <v>405</v>
      </c>
      <c r="H95" s="171">
        <v>83.86</v>
      </c>
      <c r="I95" s="172"/>
      <c r="L95" s="168"/>
      <c r="M95" s="173"/>
      <c r="T95" s="174"/>
      <c r="AT95" s="169" t="s">
        <v>169</v>
      </c>
      <c r="AU95" s="169" t="s">
        <v>78</v>
      </c>
      <c r="AV95" s="13" t="s">
        <v>150</v>
      </c>
      <c r="AW95" s="13" t="s">
        <v>31</v>
      </c>
      <c r="AX95" s="13" t="s">
        <v>76</v>
      </c>
      <c r="AY95" s="169" t="s">
        <v>144</v>
      </c>
    </row>
    <row r="96" spans="2:65" s="1" customFormat="1" ht="24.15" customHeight="1">
      <c r="B96" s="30"/>
      <c r="C96" s="130" t="s">
        <v>78</v>
      </c>
      <c r="D96" s="130" t="s">
        <v>146</v>
      </c>
      <c r="E96" s="131" t="s">
        <v>1505</v>
      </c>
      <c r="F96" s="132" t="s">
        <v>1506</v>
      </c>
      <c r="G96" s="133" t="s">
        <v>149</v>
      </c>
      <c r="H96" s="134">
        <v>41.881</v>
      </c>
      <c r="I96" s="135"/>
      <c r="J96" s="136">
        <f>ROUND(I96*H96,2)</f>
        <v>0</v>
      </c>
      <c r="K96" s="137"/>
      <c r="L96" s="30"/>
      <c r="M96" s="138" t="s">
        <v>19</v>
      </c>
      <c r="N96" s="139" t="s">
        <v>40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AR96" s="142" t="s">
        <v>150</v>
      </c>
      <c r="AT96" s="142" t="s">
        <v>146</v>
      </c>
      <c r="AU96" s="142" t="s">
        <v>78</v>
      </c>
      <c r="AY96" s="15" t="s">
        <v>144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5" t="s">
        <v>76</v>
      </c>
      <c r="BK96" s="143">
        <f>ROUND(I96*H96,2)</f>
        <v>0</v>
      </c>
      <c r="BL96" s="15" t="s">
        <v>150</v>
      </c>
      <c r="BM96" s="142" t="s">
        <v>1507</v>
      </c>
    </row>
    <row r="97" spans="2:65" s="1" customFormat="1">
      <c r="B97" s="30"/>
      <c r="D97" s="144" t="s">
        <v>152</v>
      </c>
      <c r="F97" s="145" t="s">
        <v>1508</v>
      </c>
      <c r="I97" s="146"/>
      <c r="L97" s="30"/>
      <c r="M97" s="147"/>
      <c r="T97" s="51"/>
      <c r="AT97" s="15" t="s">
        <v>152</v>
      </c>
      <c r="AU97" s="15" t="s">
        <v>78</v>
      </c>
    </row>
    <row r="98" spans="2:65" s="12" customFormat="1">
      <c r="B98" s="159"/>
      <c r="D98" s="160" t="s">
        <v>169</v>
      </c>
      <c r="E98" s="166" t="s">
        <v>19</v>
      </c>
      <c r="F98" s="161" t="s">
        <v>1509</v>
      </c>
      <c r="H98" s="162">
        <v>1.0149999999999999</v>
      </c>
      <c r="I98" s="163"/>
      <c r="L98" s="159"/>
      <c r="M98" s="164"/>
      <c r="T98" s="165"/>
      <c r="AT98" s="166" t="s">
        <v>169</v>
      </c>
      <c r="AU98" s="166" t="s">
        <v>78</v>
      </c>
      <c r="AV98" s="12" t="s">
        <v>78</v>
      </c>
      <c r="AW98" s="12" t="s">
        <v>31</v>
      </c>
      <c r="AX98" s="12" t="s">
        <v>69</v>
      </c>
      <c r="AY98" s="166" t="s">
        <v>144</v>
      </c>
    </row>
    <row r="99" spans="2:65" s="12" customFormat="1">
      <c r="B99" s="159"/>
      <c r="D99" s="160" t="s">
        <v>169</v>
      </c>
      <c r="E99" s="166" t="s">
        <v>19</v>
      </c>
      <c r="F99" s="161" t="s">
        <v>1510</v>
      </c>
      <c r="H99" s="162">
        <v>4.9950000000000001</v>
      </c>
      <c r="I99" s="163"/>
      <c r="L99" s="159"/>
      <c r="M99" s="164"/>
      <c r="T99" s="165"/>
      <c r="AT99" s="166" t="s">
        <v>169</v>
      </c>
      <c r="AU99" s="166" t="s">
        <v>78</v>
      </c>
      <c r="AV99" s="12" t="s">
        <v>78</v>
      </c>
      <c r="AW99" s="12" t="s">
        <v>31</v>
      </c>
      <c r="AX99" s="12" t="s">
        <v>69</v>
      </c>
      <c r="AY99" s="166" t="s">
        <v>144</v>
      </c>
    </row>
    <row r="100" spans="2:65" s="12" customFormat="1">
      <c r="B100" s="159"/>
      <c r="D100" s="160" t="s">
        <v>169</v>
      </c>
      <c r="E100" s="166" t="s">
        <v>19</v>
      </c>
      <c r="F100" s="161" t="s">
        <v>1511</v>
      </c>
      <c r="H100" s="162">
        <v>6.1920000000000002</v>
      </c>
      <c r="I100" s="163"/>
      <c r="L100" s="159"/>
      <c r="M100" s="164"/>
      <c r="T100" s="165"/>
      <c r="AT100" s="166" t="s">
        <v>169</v>
      </c>
      <c r="AU100" s="166" t="s">
        <v>78</v>
      </c>
      <c r="AV100" s="12" t="s">
        <v>78</v>
      </c>
      <c r="AW100" s="12" t="s">
        <v>31</v>
      </c>
      <c r="AX100" s="12" t="s">
        <v>69</v>
      </c>
      <c r="AY100" s="166" t="s">
        <v>144</v>
      </c>
    </row>
    <row r="101" spans="2:65" s="12" customFormat="1">
      <c r="B101" s="159"/>
      <c r="D101" s="160" t="s">
        <v>169</v>
      </c>
      <c r="E101" s="166" t="s">
        <v>19</v>
      </c>
      <c r="F101" s="161" t="s">
        <v>1512</v>
      </c>
      <c r="H101" s="162">
        <v>6.944</v>
      </c>
      <c r="I101" s="163"/>
      <c r="L101" s="159"/>
      <c r="M101" s="164"/>
      <c r="T101" s="165"/>
      <c r="AT101" s="166" t="s">
        <v>169</v>
      </c>
      <c r="AU101" s="166" t="s">
        <v>78</v>
      </c>
      <c r="AV101" s="12" t="s">
        <v>78</v>
      </c>
      <c r="AW101" s="12" t="s">
        <v>31</v>
      </c>
      <c r="AX101" s="12" t="s">
        <v>69</v>
      </c>
      <c r="AY101" s="166" t="s">
        <v>144</v>
      </c>
    </row>
    <row r="102" spans="2:65" s="12" customFormat="1">
      <c r="B102" s="159"/>
      <c r="D102" s="160" t="s">
        <v>169</v>
      </c>
      <c r="E102" s="166" t="s">
        <v>19</v>
      </c>
      <c r="F102" s="161" t="s">
        <v>1513</v>
      </c>
      <c r="H102" s="162">
        <v>4.7519999999999998</v>
      </c>
      <c r="I102" s="163"/>
      <c r="L102" s="159"/>
      <c r="M102" s="164"/>
      <c r="T102" s="165"/>
      <c r="AT102" s="166" t="s">
        <v>169</v>
      </c>
      <c r="AU102" s="166" t="s">
        <v>78</v>
      </c>
      <c r="AV102" s="12" t="s">
        <v>78</v>
      </c>
      <c r="AW102" s="12" t="s">
        <v>31</v>
      </c>
      <c r="AX102" s="12" t="s">
        <v>69</v>
      </c>
      <c r="AY102" s="166" t="s">
        <v>144</v>
      </c>
    </row>
    <row r="103" spans="2:65" s="12" customFormat="1">
      <c r="B103" s="159"/>
      <c r="D103" s="160" t="s">
        <v>169</v>
      </c>
      <c r="E103" s="166" t="s">
        <v>19</v>
      </c>
      <c r="F103" s="161" t="s">
        <v>1514</v>
      </c>
      <c r="H103" s="162">
        <v>17.983000000000001</v>
      </c>
      <c r="I103" s="163"/>
      <c r="L103" s="159"/>
      <c r="M103" s="164"/>
      <c r="T103" s="165"/>
      <c r="AT103" s="166" t="s">
        <v>169</v>
      </c>
      <c r="AU103" s="166" t="s">
        <v>78</v>
      </c>
      <c r="AV103" s="12" t="s">
        <v>78</v>
      </c>
      <c r="AW103" s="12" t="s">
        <v>31</v>
      </c>
      <c r="AX103" s="12" t="s">
        <v>69</v>
      </c>
      <c r="AY103" s="166" t="s">
        <v>144</v>
      </c>
    </row>
    <row r="104" spans="2:65" s="13" customFormat="1">
      <c r="B104" s="168"/>
      <c r="D104" s="160" t="s">
        <v>169</v>
      </c>
      <c r="E104" s="169" t="s">
        <v>19</v>
      </c>
      <c r="F104" s="170" t="s">
        <v>405</v>
      </c>
      <c r="H104" s="171">
        <v>41.881</v>
      </c>
      <c r="I104" s="172"/>
      <c r="L104" s="168"/>
      <c r="M104" s="173"/>
      <c r="T104" s="174"/>
      <c r="AT104" s="169" t="s">
        <v>169</v>
      </c>
      <c r="AU104" s="169" t="s">
        <v>78</v>
      </c>
      <c r="AV104" s="13" t="s">
        <v>150</v>
      </c>
      <c r="AW104" s="13" t="s">
        <v>31</v>
      </c>
      <c r="AX104" s="13" t="s">
        <v>76</v>
      </c>
      <c r="AY104" s="169" t="s">
        <v>144</v>
      </c>
    </row>
    <row r="105" spans="2:65" s="1" customFormat="1" ht="24.15" customHeight="1">
      <c r="B105" s="30"/>
      <c r="C105" s="130" t="s">
        <v>158</v>
      </c>
      <c r="D105" s="130" t="s">
        <v>146</v>
      </c>
      <c r="E105" s="131" t="s">
        <v>1515</v>
      </c>
      <c r="F105" s="132" t="s">
        <v>1516</v>
      </c>
      <c r="G105" s="133" t="s">
        <v>149</v>
      </c>
      <c r="H105" s="134">
        <v>47.688000000000002</v>
      </c>
      <c r="I105" s="135"/>
      <c r="J105" s="136">
        <f>ROUND(I105*H105,2)</f>
        <v>0</v>
      </c>
      <c r="K105" s="137"/>
      <c r="L105" s="30"/>
      <c r="M105" s="138" t="s">
        <v>19</v>
      </c>
      <c r="N105" s="139" t="s">
        <v>40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AR105" s="142" t="s">
        <v>150</v>
      </c>
      <c r="AT105" s="142" t="s">
        <v>146</v>
      </c>
      <c r="AU105" s="142" t="s">
        <v>78</v>
      </c>
      <c r="AY105" s="15" t="s">
        <v>144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5" t="s">
        <v>76</v>
      </c>
      <c r="BK105" s="143">
        <f>ROUND(I105*H105,2)</f>
        <v>0</v>
      </c>
      <c r="BL105" s="15" t="s">
        <v>150</v>
      </c>
      <c r="BM105" s="142" t="s">
        <v>1517</v>
      </c>
    </row>
    <row r="106" spans="2:65" s="1" customFormat="1">
      <c r="B106" s="30"/>
      <c r="D106" s="144" t="s">
        <v>152</v>
      </c>
      <c r="F106" s="145" t="s">
        <v>1518</v>
      </c>
      <c r="I106" s="146"/>
      <c r="L106" s="30"/>
      <c r="M106" s="147"/>
      <c r="T106" s="51"/>
      <c r="AT106" s="15" t="s">
        <v>152</v>
      </c>
      <c r="AU106" s="15" t="s">
        <v>78</v>
      </c>
    </row>
    <row r="107" spans="2:65" s="12" customFormat="1">
      <c r="B107" s="159"/>
      <c r="D107" s="160" t="s">
        <v>169</v>
      </c>
      <c r="E107" s="166" t="s">
        <v>19</v>
      </c>
      <c r="F107" s="161" t="s">
        <v>1519</v>
      </c>
      <c r="H107" s="162">
        <v>6.64</v>
      </c>
      <c r="I107" s="163"/>
      <c r="L107" s="159"/>
      <c r="M107" s="164"/>
      <c r="T107" s="165"/>
      <c r="AT107" s="166" t="s">
        <v>169</v>
      </c>
      <c r="AU107" s="166" t="s">
        <v>78</v>
      </c>
      <c r="AV107" s="12" t="s">
        <v>78</v>
      </c>
      <c r="AW107" s="12" t="s">
        <v>31</v>
      </c>
      <c r="AX107" s="12" t="s">
        <v>69</v>
      </c>
      <c r="AY107" s="166" t="s">
        <v>144</v>
      </c>
    </row>
    <row r="108" spans="2:65" s="12" customFormat="1">
      <c r="B108" s="159"/>
      <c r="D108" s="160" t="s">
        <v>169</v>
      </c>
      <c r="E108" s="166" t="s">
        <v>19</v>
      </c>
      <c r="F108" s="161" t="s">
        <v>1520</v>
      </c>
      <c r="H108" s="162">
        <v>30.32</v>
      </c>
      <c r="I108" s="163"/>
      <c r="L108" s="159"/>
      <c r="M108" s="164"/>
      <c r="T108" s="165"/>
      <c r="AT108" s="166" t="s">
        <v>169</v>
      </c>
      <c r="AU108" s="166" t="s">
        <v>78</v>
      </c>
      <c r="AV108" s="12" t="s">
        <v>78</v>
      </c>
      <c r="AW108" s="12" t="s">
        <v>31</v>
      </c>
      <c r="AX108" s="12" t="s">
        <v>69</v>
      </c>
      <c r="AY108" s="166" t="s">
        <v>144</v>
      </c>
    </row>
    <row r="109" spans="2:65" s="12" customFormat="1">
      <c r="B109" s="159"/>
      <c r="D109" s="160" t="s">
        <v>169</v>
      </c>
      <c r="E109" s="166" t="s">
        <v>19</v>
      </c>
      <c r="F109" s="161" t="s">
        <v>1521</v>
      </c>
      <c r="H109" s="162">
        <v>5.016</v>
      </c>
      <c r="I109" s="163"/>
      <c r="L109" s="159"/>
      <c r="M109" s="164"/>
      <c r="T109" s="165"/>
      <c r="AT109" s="166" t="s">
        <v>169</v>
      </c>
      <c r="AU109" s="166" t="s">
        <v>78</v>
      </c>
      <c r="AV109" s="12" t="s">
        <v>78</v>
      </c>
      <c r="AW109" s="12" t="s">
        <v>31</v>
      </c>
      <c r="AX109" s="12" t="s">
        <v>69</v>
      </c>
      <c r="AY109" s="166" t="s">
        <v>144</v>
      </c>
    </row>
    <row r="110" spans="2:65" s="12" customFormat="1">
      <c r="B110" s="159"/>
      <c r="D110" s="160" t="s">
        <v>169</v>
      </c>
      <c r="E110" s="166" t="s">
        <v>19</v>
      </c>
      <c r="F110" s="161" t="s">
        <v>1522</v>
      </c>
      <c r="H110" s="162">
        <v>5.7119999999999997</v>
      </c>
      <c r="I110" s="163"/>
      <c r="L110" s="159"/>
      <c r="M110" s="164"/>
      <c r="T110" s="165"/>
      <c r="AT110" s="166" t="s">
        <v>169</v>
      </c>
      <c r="AU110" s="166" t="s">
        <v>78</v>
      </c>
      <c r="AV110" s="12" t="s">
        <v>78</v>
      </c>
      <c r="AW110" s="12" t="s">
        <v>31</v>
      </c>
      <c r="AX110" s="12" t="s">
        <v>69</v>
      </c>
      <c r="AY110" s="166" t="s">
        <v>144</v>
      </c>
    </row>
    <row r="111" spans="2:65" s="13" customFormat="1">
      <c r="B111" s="168"/>
      <c r="D111" s="160" t="s">
        <v>169</v>
      </c>
      <c r="E111" s="169" t="s">
        <v>19</v>
      </c>
      <c r="F111" s="170" t="s">
        <v>405</v>
      </c>
      <c r="H111" s="171">
        <v>47.688000000000002</v>
      </c>
      <c r="I111" s="172"/>
      <c r="L111" s="168"/>
      <c r="M111" s="173"/>
      <c r="T111" s="174"/>
      <c r="AT111" s="169" t="s">
        <v>169</v>
      </c>
      <c r="AU111" s="169" t="s">
        <v>78</v>
      </c>
      <c r="AV111" s="13" t="s">
        <v>150</v>
      </c>
      <c r="AW111" s="13" t="s">
        <v>31</v>
      </c>
      <c r="AX111" s="13" t="s">
        <v>76</v>
      </c>
      <c r="AY111" s="169" t="s">
        <v>144</v>
      </c>
    </row>
    <row r="112" spans="2:65" s="1" customFormat="1" ht="24.15" customHeight="1">
      <c r="B112" s="30"/>
      <c r="C112" s="130" t="s">
        <v>150</v>
      </c>
      <c r="D112" s="130" t="s">
        <v>146</v>
      </c>
      <c r="E112" s="131" t="s">
        <v>1523</v>
      </c>
      <c r="F112" s="132" t="s">
        <v>1524</v>
      </c>
      <c r="G112" s="133" t="s">
        <v>161</v>
      </c>
      <c r="H112" s="134">
        <v>119.22</v>
      </c>
      <c r="I112" s="135"/>
      <c r="J112" s="136">
        <f>ROUND(I112*H112,2)</f>
        <v>0</v>
      </c>
      <c r="K112" s="137"/>
      <c r="L112" s="30"/>
      <c r="M112" s="138" t="s">
        <v>19</v>
      </c>
      <c r="N112" s="139" t="s">
        <v>40</v>
      </c>
      <c r="P112" s="140">
        <f>O112*H112</f>
        <v>0</v>
      </c>
      <c r="Q112" s="140">
        <v>3.0000000000000001E-3</v>
      </c>
      <c r="R112" s="140">
        <f>Q112*H112</f>
        <v>0.35765999999999998</v>
      </c>
      <c r="S112" s="140">
        <v>0</v>
      </c>
      <c r="T112" s="141">
        <f>S112*H112</f>
        <v>0</v>
      </c>
      <c r="AR112" s="142" t="s">
        <v>150</v>
      </c>
      <c r="AT112" s="142" t="s">
        <v>146</v>
      </c>
      <c r="AU112" s="142" t="s">
        <v>78</v>
      </c>
      <c r="AY112" s="15" t="s">
        <v>144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5" t="s">
        <v>76</v>
      </c>
      <c r="BK112" s="143">
        <f>ROUND(I112*H112,2)</f>
        <v>0</v>
      </c>
      <c r="BL112" s="15" t="s">
        <v>150</v>
      </c>
      <c r="BM112" s="142" t="s">
        <v>1525</v>
      </c>
    </row>
    <row r="113" spans="2:65" s="1" customFormat="1">
      <c r="B113" s="30"/>
      <c r="D113" s="144" t="s">
        <v>152</v>
      </c>
      <c r="F113" s="145" t="s">
        <v>1526</v>
      </c>
      <c r="I113" s="146"/>
      <c r="L113" s="30"/>
      <c r="M113" s="147"/>
      <c r="T113" s="51"/>
      <c r="AT113" s="15" t="s">
        <v>152</v>
      </c>
      <c r="AU113" s="15" t="s">
        <v>78</v>
      </c>
    </row>
    <row r="114" spans="2:65" s="12" customFormat="1">
      <c r="B114" s="159"/>
      <c r="D114" s="160" t="s">
        <v>169</v>
      </c>
      <c r="E114" s="166" t="s">
        <v>19</v>
      </c>
      <c r="F114" s="161" t="s">
        <v>1527</v>
      </c>
      <c r="H114" s="162">
        <v>16.600000000000001</v>
      </c>
      <c r="I114" s="163"/>
      <c r="L114" s="159"/>
      <c r="M114" s="164"/>
      <c r="T114" s="165"/>
      <c r="AT114" s="166" t="s">
        <v>169</v>
      </c>
      <c r="AU114" s="166" t="s">
        <v>78</v>
      </c>
      <c r="AV114" s="12" t="s">
        <v>78</v>
      </c>
      <c r="AW114" s="12" t="s">
        <v>31</v>
      </c>
      <c r="AX114" s="12" t="s">
        <v>69</v>
      </c>
      <c r="AY114" s="166" t="s">
        <v>144</v>
      </c>
    </row>
    <row r="115" spans="2:65" s="12" customFormat="1">
      <c r="B115" s="159"/>
      <c r="D115" s="160" t="s">
        <v>169</v>
      </c>
      <c r="E115" s="166" t="s">
        <v>19</v>
      </c>
      <c r="F115" s="161" t="s">
        <v>1528</v>
      </c>
      <c r="H115" s="162">
        <v>75.8</v>
      </c>
      <c r="I115" s="163"/>
      <c r="L115" s="159"/>
      <c r="M115" s="164"/>
      <c r="T115" s="165"/>
      <c r="AT115" s="166" t="s">
        <v>169</v>
      </c>
      <c r="AU115" s="166" t="s">
        <v>78</v>
      </c>
      <c r="AV115" s="12" t="s">
        <v>78</v>
      </c>
      <c r="AW115" s="12" t="s">
        <v>31</v>
      </c>
      <c r="AX115" s="12" t="s">
        <v>69</v>
      </c>
      <c r="AY115" s="166" t="s">
        <v>144</v>
      </c>
    </row>
    <row r="116" spans="2:65" s="12" customFormat="1">
      <c r="B116" s="159"/>
      <c r="D116" s="160" t="s">
        <v>169</v>
      </c>
      <c r="E116" s="166" t="s">
        <v>19</v>
      </c>
      <c r="F116" s="161" t="s">
        <v>1529</v>
      </c>
      <c r="H116" s="162">
        <v>12.54</v>
      </c>
      <c r="I116" s="163"/>
      <c r="L116" s="159"/>
      <c r="M116" s="164"/>
      <c r="T116" s="165"/>
      <c r="AT116" s="166" t="s">
        <v>169</v>
      </c>
      <c r="AU116" s="166" t="s">
        <v>78</v>
      </c>
      <c r="AV116" s="12" t="s">
        <v>78</v>
      </c>
      <c r="AW116" s="12" t="s">
        <v>31</v>
      </c>
      <c r="AX116" s="12" t="s">
        <v>69</v>
      </c>
      <c r="AY116" s="166" t="s">
        <v>144</v>
      </c>
    </row>
    <row r="117" spans="2:65" s="12" customFormat="1">
      <c r="B117" s="159"/>
      <c r="D117" s="160" t="s">
        <v>169</v>
      </c>
      <c r="E117" s="166" t="s">
        <v>19</v>
      </c>
      <c r="F117" s="161" t="s">
        <v>1530</v>
      </c>
      <c r="H117" s="162">
        <v>14.28</v>
      </c>
      <c r="I117" s="163"/>
      <c r="L117" s="159"/>
      <c r="M117" s="164"/>
      <c r="T117" s="165"/>
      <c r="AT117" s="166" t="s">
        <v>169</v>
      </c>
      <c r="AU117" s="166" t="s">
        <v>78</v>
      </c>
      <c r="AV117" s="12" t="s">
        <v>78</v>
      </c>
      <c r="AW117" s="12" t="s">
        <v>31</v>
      </c>
      <c r="AX117" s="12" t="s">
        <v>69</v>
      </c>
      <c r="AY117" s="166" t="s">
        <v>144</v>
      </c>
    </row>
    <row r="118" spans="2:65" s="13" customFormat="1">
      <c r="B118" s="168"/>
      <c r="D118" s="160" t="s">
        <v>169</v>
      </c>
      <c r="E118" s="169" t="s">
        <v>19</v>
      </c>
      <c r="F118" s="170" t="s">
        <v>405</v>
      </c>
      <c r="H118" s="171">
        <v>119.22</v>
      </c>
      <c r="I118" s="172"/>
      <c r="L118" s="168"/>
      <c r="M118" s="173"/>
      <c r="T118" s="174"/>
      <c r="AT118" s="169" t="s">
        <v>169</v>
      </c>
      <c r="AU118" s="169" t="s">
        <v>78</v>
      </c>
      <c r="AV118" s="13" t="s">
        <v>150</v>
      </c>
      <c r="AW118" s="13" t="s">
        <v>31</v>
      </c>
      <c r="AX118" s="13" t="s">
        <v>76</v>
      </c>
      <c r="AY118" s="169" t="s">
        <v>144</v>
      </c>
    </row>
    <row r="119" spans="2:65" s="1" customFormat="1" ht="24.15" customHeight="1">
      <c r="B119" s="30"/>
      <c r="C119" s="130" t="s">
        <v>171</v>
      </c>
      <c r="D119" s="130" t="s">
        <v>146</v>
      </c>
      <c r="E119" s="131" t="s">
        <v>1531</v>
      </c>
      <c r="F119" s="132" t="s">
        <v>1532</v>
      </c>
      <c r="G119" s="133" t="s">
        <v>161</v>
      </c>
      <c r="H119" s="134">
        <v>119.22</v>
      </c>
      <c r="I119" s="135"/>
      <c r="J119" s="136">
        <f>ROUND(I119*H119,2)</f>
        <v>0</v>
      </c>
      <c r="K119" s="137"/>
      <c r="L119" s="30"/>
      <c r="M119" s="138" t="s">
        <v>19</v>
      </c>
      <c r="N119" s="139" t="s">
        <v>40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150</v>
      </c>
      <c r="AT119" s="142" t="s">
        <v>146</v>
      </c>
      <c r="AU119" s="142" t="s">
        <v>78</v>
      </c>
      <c r="AY119" s="15" t="s">
        <v>144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5" t="s">
        <v>76</v>
      </c>
      <c r="BK119" s="143">
        <f>ROUND(I119*H119,2)</f>
        <v>0</v>
      </c>
      <c r="BL119" s="15" t="s">
        <v>150</v>
      </c>
      <c r="BM119" s="142" t="s">
        <v>1533</v>
      </c>
    </row>
    <row r="120" spans="2:65" s="1" customFormat="1">
      <c r="B120" s="30"/>
      <c r="D120" s="144" t="s">
        <v>152</v>
      </c>
      <c r="F120" s="145" t="s">
        <v>1534</v>
      </c>
      <c r="I120" s="146"/>
      <c r="L120" s="30"/>
      <c r="M120" s="147"/>
      <c r="T120" s="51"/>
      <c r="AT120" s="15" t="s">
        <v>152</v>
      </c>
      <c r="AU120" s="15" t="s">
        <v>78</v>
      </c>
    </row>
    <row r="121" spans="2:65" s="1" customFormat="1" ht="37.950000000000003" customHeight="1">
      <c r="B121" s="30"/>
      <c r="C121" s="130" t="s">
        <v>176</v>
      </c>
      <c r="D121" s="130" t="s">
        <v>146</v>
      </c>
      <c r="E121" s="131" t="s">
        <v>1535</v>
      </c>
      <c r="F121" s="132" t="s">
        <v>1536</v>
      </c>
      <c r="G121" s="133" t="s">
        <v>149</v>
      </c>
      <c r="H121" s="134">
        <v>175.358</v>
      </c>
      <c r="I121" s="135"/>
      <c r="J121" s="136">
        <f>ROUND(I121*H121,2)</f>
        <v>0</v>
      </c>
      <c r="K121" s="137"/>
      <c r="L121" s="30"/>
      <c r="M121" s="138" t="s">
        <v>19</v>
      </c>
      <c r="N121" s="139" t="s">
        <v>40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150</v>
      </c>
      <c r="AT121" s="142" t="s">
        <v>146</v>
      </c>
      <c r="AU121" s="142" t="s">
        <v>78</v>
      </c>
      <c r="AY121" s="15" t="s">
        <v>144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5" t="s">
        <v>76</v>
      </c>
      <c r="BK121" s="143">
        <f>ROUND(I121*H121,2)</f>
        <v>0</v>
      </c>
      <c r="BL121" s="15" t="s">
        <v>150</v>
      </c>
      <c r="BM121" s="142" t="s">
        <v>1537</v>
      </c>
    </row>
    <row r="122" spans="2:65" s="1" customFormat="1">
      <c r="B122" s="30"/>
      <c r="D122" s="144" t="s">
        <v>152</v>
      </c>
      <c r="F122" s="145" t="s">
        <v>1538</v>
      </c>
      <c r="I122" s="146"/>
      <c r="L122" s="30"/>
      <c r="M122" s="147"/>
      <c r="T122" s="51"/>
      <c r="AT122" s="15" t="s">
        <v>152</v>
      </c>
      <c r="AU122" s="15" t="s">
        <v>78</v>
      </c>
    </row>
    <row r="123" spans="2:65" s="1" customFormat="1" ht="37.950000000000003" customHeight="1">
      <c r="B123" s="30"/>
      <c r="C123" s="130" t="s">
        <v>181</v>
      </c>
      <c r="D123" s="130" t="s">
        <v>146</v>
      </c>
      <c r="E123" s="131" t="s">
        <v>1539</v>
      </c>
      <c r="F123" s="132" t="s">
        <v>1540</v>
      </c>
      <c r="G123" s="133" t="s">
        <v>149</v>
      </c>
      <c r="H123" s="134">
        <v>85.75</v>
      </c>
      <c r="I123" s="135"/>
      <c r="J123" s="136">
        <f>ROUND(I123*H123,2)</f>
        <v>0</v>
      </c>
      <c r="K123" s="137"/>
      <c r="L123" s="30"/>
      <c r="M123" s="138" t="s">
        <v>19</v>
      </c>
      <c r="N123" s="139" t="s">
        <v>40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150</v>
      </c>
      <c r="AT123" s="142" t="s">
        <v>146</v>
      </c>
      <c r="AU123" s="142" t="s">
        <v>78</v>
      </c>
      <c r="AY123" s="15" t="s">
        <v>144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76</v>
      </c>
      <c r="BK123" s="143">
        <f>ROUND(I123*H123,2)</f>
        <v>0</v>
      </c>
      <c r="BL123" s="15" t="s">
        <v>150</v>
      </c>
      <c r="BM123" s="142" t="s">
        <v>1541</v>
      </c>
    </row>
    <row r="124" spans="2:65" s="1" customFormat="1">
      <c r="B124" s="30"/>
      <c r="D124" s="144" t="s">
        <v>152</v>
      </c>
      <c r="F124" s="145" t="s">
        <v>1542</v>
      </c>
      <c r="I124" s="146"/>
      <c r="L124" s="30"/>
      <c r="M124" s="147"/>
      <c r="T124" s="51"/>
      <c r="AT124" s="15" t="s">
        <v>152</v>
      </c>
      <c r="AU124" s="15" t="s">
        <v>78</v>
      </c>
    </row>
    <row r="125" spans="2:65" s="1" customFormat="1" ht="24.15" customHeight="1">
      <c r="B125" s="30"/>
      <c r="C125" s="130" t="s">
        <v>167</v>
      </c>
      <c r="D125" s="130" t="s">
        <v>146</v>
      </c>
      <c r="E125" s="131" t="s">
        <v>1543</v>
      </c>
      <c r="F125" s="132" t="s">
        <v>1544</v>
      </c>
      <c r="G125" s="133" t="s">
        <v>149</v>
      </c>
      <c r="H125" s="134">
        <v>261.108</v>
      </c>
      <c r="I125" s="135"/>
      <c r="J125" s="136">
        <f>ROUND(I125*H125,2)</f>
        <v>0</v>
      </c>
      <c r="K125" s="137"/>
      <c r="L125" s="30"/>
      <c r="M125" s="138" t="s">
        <v>19</v>
      </c>
      <c r="N125" s="139" t="s">
        <v>40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150</v>
      </c>
      <c r="AT125" s="142" t="s">
        <v>146</v>
      </c>
      <c r="AU125" s="142" t="s">
        <v>78</v>
      </c>
      <c r="AY125" s="15" t="s">
        <v>144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5" t="s">
        <v>76</v>
      </c>
      <c r="BK125" s="143">
        <f>ROUND(I125*H125,2)</f>
        <v>0</v>
      </c>
      <c r="BL125" s="15" t="s">
        <v>150</v>
      </c>
      <c r="BM125" s="142" t="s">
        <v>1545</v>
      </c>
    </row>
    <row r="126" spans="2:65" s="1" customFormat="1">
      <c r="B126" s="30"/>
      <c r="D126" s="144" t="s">
        <v>152</v>
      </c>
      <c r="F126" s="145" t="s">
        <v>1546</v>
      </c>
      <c r="I126" s="146"/>
      <c r="L126" s="30"/>
      <c r="M126" s="147"/>
      <c r="T126" s="51"/>
      <c r="AT126" s="15" t="s">
        <v>152</v>
      </c>
      <c r="AU126" s="15" t="s">
        <v>78</v>
      </c>
    </row>
    <row r="127" spans="2:65" s="1" customFormat="1" ht="24.15" customHeight="1">
      <c r="B127" s="30"/>
      <c r="C127" s="130" t="s">
        <v>191</v>
      </c>
      <c r="D127" s="130" t="s">
        <v>146</v>
      </c>
      <c r="E127" s="131" t="s">
        <v>1547</v>
      </c>
      <c r="F127" s="132" t="s">
        <v>1548</v>
      </c>
      <c r="G127" s="133" t="s">
        <v>288</v>
      </c>
      <c r="H127" s="134">
        <v>154.35</v>
      </c>
      <c r="I127" s="135"/>
      <c r="J127" s="136">
        <f>ROUND(I127*H127,2)</f>
        <v>0</v>
      </c>
      <c r="K127" s="137"/>
      <c r="L127" s="30"/>
      <c r="M127" s="138" t="s">
        <v>19</v>
      </c>
      <c r="N127" s="139" t="s">
        <v>40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150</v>
      </c>
      <c r="AT127" s="142" t="s">
        <v>146</v>
      </c>
      <c r="AU127" s="142" t="s">
        <v>78</v>
      </c>
      <c r="AY127" s="15" t="s">
        <v>144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5" t="s">
        <v>76</v>
      </c>
      <c r="BK127" s="143">
        <f>ROUND(I127*H127,2)</f>
        <v>0</v>
      </c>
      <c r="BL127" s="15" t="s">
        <v>150</v>
      </c>
      <c r="BM127" s="142" t="s">
        <v>1549</v>
      </c>
    </row>
    <row r="128" spans="2:65" s="1" customFormat="1">
      <c r="B128" s="30"/>
      <c r="D128" s="144" t="s">
        <v>152</v>
      </c>
      <c r="F128" s="145" t="s">
        <v>1550</v>
      </c>
      <c r="I128" s="146"/>
      <c r="L128" s="30"/>
      <c r="M128" s="147"/>
      <c r="T128" s="51"/>
      <c r="AT128" s="15" t="s">
        <v>152</v>
      </c>
      <c r="AU128" s="15" t="s">
        <v>78</v>
      </c>
    </row>
    <row r="129" spans="2:65" s="1" customFormat="1" ht="24.15" customHeight="1">
      <c r="B129" s="30"/>
      <c r="C129" s="130" t="s">
        <v>197</v>
      </c>
      <c r="D129" s="130" t="s">
        <v>146</v>
      </c>
      <c r="E129" s="131" t="s">
        <v>1551</v>
      </c>
      <c r="F129" s="132" t="s">
        <v>1552</v>
      </c>
      <c r="G129" s="133" t="s">
        <v>149</v>
      </c>
      <c r="H129" s="134">
        <v>85.75</v>
      </c>
      <c r="I129" s="135"/>
      <c r="J129" s="136">
        <f>ROUND(I129*H129,2)</f>
        <v>0</v>
      </c>
      <c r="K129" s="137"/>
      <c r="L129" s="30"/>
      <c r="M129" s="138" t="s">
        <v>19</v>
      </c>
      <c r="N129" s="139" t="s">
        <v>40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150</v>
      </c>
      <c r="AT129" s="142" t="s">
        <v>146</v>
      </c>
      <c r="AU129" s="142" t="s">
        <v>78</v>
      </c>
      <c r="AY129" s="15" t="s">
        <v>144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5" t="s">
        <v>76</v>
      </c>
      <c r="BK129" s="143">
        <f>ROUND(I129*H129,2)</f>
        <v>0</v>
      </c>
      <c r="BL129" s="15" t="s">
        <v>150</v>
      </c>
      <c r="BM129" s="142" t="s">
        <v>1553</v>
      </c>
    </row>
    <row r="130" spans="2:65" s="1" customFormat="1">
      <c r="B130" s="30"/>
      <c r="D130" s="144" t="s">
        <v>152</v>
      </c>
      <c r="F130" s="145" t="s">
        <v>1554</v>
      </c>
      <c r="I130" s="146"/>
      <c r="L130" s="30"/>
      <c r="M130" s="147"/>
      <c r="T130" s="51"/>
      <c r="AT130" s="15" t="s">
        <v>152</v>
      </c>
      <c r="AU130" s="15" t="s">
        <v>78</v>
      </c>
    </row>
    <row r="131" spans="2:65" s="1" customFormat="1" ht="24.15" customHeight="1">
      <c r="B131" s="30"/>
      <c r="C131" s="130" t="s">
        <v>202</v>
      </c>
      <c r="D131" s="130" t="s">
        <v>146</v>
      </c>
      <c r="E131" s="131" t="s">
        <v>186</v>
      </c>
      <c r="F131" s="132" t="s">
        <v>187</v>
      </c>
      <c r="G131" s="133" t="s">
        <v>149</v>
      </c>
      <c r="H131" s="134">
        <v>87.679000000000002</v>
      </c>
      <c r="I131" s="135"/>
      <c r="J131" s="136">
        <f>ROUND(I131*H131,2)</f>
        <v>0</v>
      </c>
      <c r="K131" s="137"/>
      <c r="L131" s="30"/>
      <c r="M131" s="138" t="s">
        <v>19</v>
      </c>
      <c r="N131" s="139" t="s">
        <v>40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150</v>
      </c>
      <c r="AT131" s="142" t="s">
        <v>146</v>
      </c>
      <c r="AU131" s="142" t="s">
        <v>78</v>
      </c>
      <c r="AY131" s="15" t="s">
        <v>144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5" t="s">
        <v>76</v>
      </c>
      <c r="BK131" s="143">
        <f>ROUND(I131*H131,2)</f>
        <v>0</v>
      </c>
      <c r="BL131" s="15" t="s">
        <v>150</v>
      </c>
      <c r="BM131" s="142" t="s">
        <v>1555</v>
      </c>
    </row>
    <row r="132" spans="2:65" s="1" customFormat="1">
      <c r="B132" s="30"/>
      <c r="D132" s="144" t="s">
        <v>152</v>
      </c>
      <c r="F132" s="145" t="s">
        <v>189</v>
      </c>
      <c r="I132" s="146"/>
      <c r="L132" s="30"/>
      <c r="M132" s="147"/>
      <c r="T132" s="51"/>
      <c r="AT132" s="15" t="s">
        <v>152</v>
      </c>
      <c r="AU132" s="15" t="s">
        <v>78</v>
      </c>
    </row>
    <row r="133" spans="2:65" s="1" customFormat="1" ht="37.950000000000003" customHeight="1">
      <c r="B133" s="30"/>
      <c r="C133" s="130" t="s">
        <v>207</v>
      </c>
      <c r="D133" s="130" t="s">
        <v>146</v>
      </c>
      <c r="E133" s="131" t="s">
        <v>1556</v>
      </c>
      <c r="F133" s="132" t="s">
        <v>1557</v>
      </c>
      <c r="G133" s="133" t="s">
        <v>149</v>
      </c>
      <c r="H133" s="134">
        <v>32.688000000000002</v>
      </c>
      <c r="I133" s="135"/>
      <c r="J133" s="136">
        <f>ROUND(I133*H133,2)</f>
        <v>0</v>
      </c>
      <c r="K133" s="137"/>
      <c r="L133" s="30"/>
      <c r="M133" s="138" t="s">
        <v>19</v>
      </c>
      <c r="N133" s="139" t="s">
        <v>40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150</v>
      </c>
      <c r="AT133" s="142" t="s">
        <v>146</v>
      </c>
      <c r="AU133" s="142" t="s">
        <v>78</v>
      </c>
      <c r="AY133" s="15" t="s">
        <v>144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76</v>
      </c>
      <c r="BK133" s="143">
        <f>ROUND(I133*H133,2)</f>
        <v>0</v>
      </c>
      <c r="BL133" s="15" t="s">
        <v>150</v>
      </c>
      <c r="BM133" s="142" t="s">
        <v>1558</v>
      </c>
    </row>
    <row r="134" spans="2:65" s="1" customFormat="1">
      <c r="B134" s="30"/>
      <c r="D134" s="144" t="s">
        <v>152</v>
      </c>
      <c r="F134" s="145" t="s">
        <v>1559</v>
      </c>
      <c r="I134" s="146"/>
      <c r="L134" s="30"/>
      <c r="M134" s="147"/>
      <c r="T134" s="51"/>
      <c r="AT134" s="15" t="s">
        <v>152</v>
      </c>
      <c r="AU134" s="15" t="s">
        <v>78</v>
      </c>
    </row>
    <row r="135" spans="2:65" s="12" customFormat="1">
      <c r="B135" s="159"/>
      <c r="D135" s="160" t="s">
        <v>169</v>
      </c>
      <c r="E135" s="166" t="s">
        <v>19</v>
      </c>
      <c r="F135" s="161" t="s">
        <v>1560</v>
      </c>
      <c r="H135" s="162">
        <v>32.688000000000002</v>
      </c>
      <c r="I135" s="163"/>
      <c r="L135" s="159"/>
      <c r="M135" s="164"/>
      <c r="T135" s="165"/>
      <c r="AT135" s="166" t="s">
        <v>169</v>
      </c>
      <c r="AU135" s="166" t="s">
        <v>78</v>
      </c>
      <c r="AV135" s="12" t="s">
        <v>78</v>
      </c>
      <c r="AW135" s="12" t="s">
        <v>31</v>
      </c>
      <c r="AX135" s="12" t="s">
        <v>69</v>
      </c>
      <c r="AY135" s="166" t="s">
        <v>144</v>
      </c>
    </row>
    <row r="136" spans="2:65" s="13" customFormat="1">
      <c r="B136" s="168"/>
      <c r="D136" s="160" t="s">
        <v>169</v>
      </c>
      <c r="E136" s="169" t="s">
        <v>19</v>
      </c>
      <c r="F136" s="170" t="s">
        <v>405</v>
      </c>
      <c r="H136" s="171">
        <v>32.688000000000002</v>
      </c>
      <c r="I136" s="172"/>
      <c r="L136" s="168"/>
      <c r="M136" s="173"/>
      <c r="T136" s="174"/>
      <c r="AT136" s="169" t="s">
        <v>169</v>
      </c>
      <c r="AU136" s="169" t="s">
        <v>78</v>
      </c>
      <c r="AV136" s="13" t="s">
        <v>150</v>
      </c>
      <c r="AW136" s="13" t="s">
        <v>31</v>
      </c>
      <c r="AX136" s="13" t="s">
        <v>76</v>
      </c>
      <c r="AY136" s="169" t="s">
        <v>144</v>
      </c>
    </row>
    <row r="137" spans="2:65" s="1" customFormat="1" ht="16.5" customHeight="1">
      <c r="B137" s="30"/>
      <c r="C137" s="148" t="s">
        <v>210</v>
      </c>
      <c r="D137" s="148" t="s">
        <v>164</v>
      </c>
      <c r="E137" s="149" t="s">
        <v>1561</v>
      </c>
      <c r="F137" s="150" t="s">
        <v>1562</v>
      </c>
      <c r="G137" s="151" t="s">
        <v>288</v>
      </c>
      <c r="H137" s="152">
        <v>47.398000000000003</v>
      </c>
      <c r="I137" s="153"/>
      <c r="J137" s="154">
        <f>ROUND(I137*H137,2)</f>
        <v>0</v>
      </c>
      <c r="K137" s="155"/>
      <c r="L137" s="156"/>
      <c r="M137" s="157" t="s">
        <v>19</v>
      </c>
      <c r="N137" s="158" t="s">
        <v>40</v>
      </c>
      <c r="P137" s="140">
        <f>O137*H137</f>
        <v>0</v>
      </c>
      <c r="Q137" s="140">
        <v>1</v>
      </c>
      <c r="R137" s="140">
        <f>Q137*H137</f>
        <v>47.398000000000003</v>
      </c>
      <c r="S137" s="140">
        <v>0</v>
      </c>
      <c r="T137" s="141">
        <f>S137*H137</f>
        <v>0</v>
      </c>
      <c r="AR137" s="142" t="s">
        <v>167</v>
      </c>
      <c r="AT137" s="142" t="s">
        <v>164</v>
      </c>
      <c r="AU137" s="142" t="s">
        <v>78</v>
      </c>
      <c r="AY137" s="15" t="s">
        <v>144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76</v>
      </c>
      <c r="BK137" s="143">
        <f>ROUND(I137*H137,2)</f>
        <v>0</v>
      </c>
      <c r="BL137" s="15" t="s">
        <v>150</v>
      </c>
      <c r="BM137" s="142" t="s">
        <v>1563</v>
      </c>
    </row>
    <row r="138" spans="2:65" s="12" customFormat="1">
      <c r="B138" s="159"/>
      <c r="D138" s="160" t="s">
        <v>169</v>
      </c>
      <c r="E138" s="166" t="s">
        <v>19</v>
      </c>
      <c r="F138" s="161" t="s">
        <v>1564</v>
      </c>
      <c r="H138" s="162">
        <v>47.398000000000003</v>
      </c>
      <c r="I138" s="163"/>
      <c r="L138" s="159"/>
      <c r="M138" s="164"/>
      <c r="T138" s="165"/>
      <c r="AT138" s="166" t="s">
        <v>169</v>
      </c>
      <c r="AU138" s="166" t="s">
        <v>78</v>
      </c>
      <c r="AV138" s="12" t="s">
        <v>78</v>
      </c>
      <c r="AW138" s="12" t="s">
        <v>31</v>
      </c>
      <c r="AX138" s="12" t="s">
        <v>69</v>
      </c>
      <c r="AY138" s="166" t="s">
        <v>144</v>
      </c>
    </row>
    <row r="139" spans="2:65" s="13" customFormat="1">
      <c r="B139" s="168"/>
      <c r="D139" s="160" t="s">
        <v>169</v>
      </c>
      <c r="E139" s="169" t="s">
        <v>19</v>
      </c>
      <c r="F139" s="170" t="s">
        <v>405</v>
      </c>
      <c r="H139" s="171">
        <v>47.398000000000003</v>
      </c>
      <c r="I139" s="172"/>
      <c r="L139" s="168"/>
      <c r="M139" s="173"/>
      <c r="T139" s="174"/>
      <c r="AT139" s="169" t="s">
        <v>169</v>
      </c>
      <c r="AU139" s="169" t="s">
        <v>78</v>
      </c>
      <c r="AV139" s="13" t="s">
        <v>150</v>
      </c>
      <c r="AW139" s="13" t="s">
        <v>31</v>
      </c>
      <c r="AX139" s="13" t="s">
        <v>76</v>
      </c>
      <c r="AY139" s="169" t="s">
        <v>144</v>
      </c>
    </row>
    <row r="140" spans="2:65" s="1" customFormat="1" ht="16.5" customHeight="1">
      <c r="B140" s="30"/>
      <c r="C140" s="130" t="s">
        <v>215</v>
      </c>
      <c r="D140" s="130" t="s">
        <v>146</v>
      </c>
      <c r="E140" s="131" t="s">
        <v>1565</v>
      </c>
      <c r="F140" s="132" t="s">
        <v>1566</v>
      </c>
      <c r="G140" s="133" t="s">
        <v>149</v>
      </c>
      <c r="H140" s="134">
        <v>13.2</v>
      </c>
      <c r="I140" s="135"/>
      <c r="J140" s="136">
        <f>ROUND(I140*H140,2)</f>
        <v>0</v>
      </c>
      <c r="K140" s="137"/>
      <c r="L140" s="30"/>
      <c r="M140" s="138" t="s">
        <v>19</v>
      </c>
      <c r="N140" s="139" t="s">
        <v>40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150</v>
      </c>
      <c r="AT140" s="142" t="s">
        <v>146</v>
      </c>
      <c r="AU140" s="142" t="s">
        <v>78</v>
      </c>
      <c r="AY140" s="15" t="s">
        <v>144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76</v>
      </c>
      <c r="BK140" s="143">
        <f>ROUND(I140*H140,2)</f>
        <v>0</v>
      </c>
      <c r="BL140" s="15" t="s">
        <v>150</v>
      </c>
      <c r="BM140" s="142" t="s">
        <v>1567</v>
      </c>
    </row>
    <row r="141" spans="2:65" s="12" customFormat="1">
      <c r="B141" s="159"/>
      <c r="D141" s="160" t="s">
        <v>169</v>
      </c>
      <c r="E141" s="166" t="s">
        <v>19</v>
      </c>
      <c r="F141" s="161" t="s">
        <v>1568</v>
      </c>
      <c r="H141" s="162">
        <v>13.2</v>
      </c>
      <c r="I141" s="163"/>
      <c r="L141" s="159"/>
      <c r="M141" s="164"/>
      <c r="T141" s="165"/>
      <c r="AT141" s="166" t="s">
        <v>169</v>
      </c>
      <c r="AU141" s="166" t="s">
        <v>78</v>
      </c>
      <c r="AV141" s="12" t="s">
        <v>78</v>
      </c>
      <c r="AW141" s="12" t="s">
        <v>31</v>
      </c>
      <c r="AX141" s="12" t="s">
        <v>69</v>
      </c>
      <c r="AY141" s="166" t="s">
        <v>144</v>
      </c>
    </row>
    <row r="142" spans="2:65" s="13" customFormat="1">
      <c r="B142" s="168"/>
      <c r="D142" s="160" t="s">
        <v>169</v>
      </c>
      <c r="E142" s="169" t="s">
        <v>19</v>
      </c>
      <c r="F142" s="170" t="s">
        <v>405</v>
      </c>
      <c r="H142" s="171">
        <v>13.2</v>
      </c>
      <c r="I142" s="172"/>
      <c r="L142" s="168"/>
      <c r="M142" s="173"/>
      <c r="T142" s="174"/>
      <c r="AT142" s="169" t="s">
        <v>169</v>
      </c>
      <c r="AU142" s="169" t="s">
        <v>78</v>
      </c>
      <c r="AV142" s="13" t="s">
        <v>150</v>
      </c>
      <c r="AW142" s="13" t="s">
        <v>31</v>
      </c>
      <c r="AX142" s="13" t="s">
        <v>76</v>
      </c>
      <c r="AY142" s="169" t="s">
        <v>144</v>
      </c>
    </row>
    <row r="143" spans="2:65" s="11" customFormat="1" ht="22.95" customHeight="1">
      <c r="B143" s="118"/>
      <c r="D143" s="119" t="s">
        <v>68</v>
      </c>
      <c r="E143" s="128" t="s">
        <v>78</v>
      </c>
      <c r="F143" s="128" t="s">
        <v>190</v>
      </c>
      <c r="I143" s="121"/>
      <c r="J143" s="129">
        <f>BK143</f>
        <v>0</v>
      </c>
      <c r="L143" s="118"/>
      <c r="M143" s="123"/>
      <c r="P143" s="124">
        <f>SUM(P144:P160)</f>
        <v>0</v>
      </c>
      <c r="R143" s="124">
        <f>SUM(R144:R160)</f>
        <v>6.8094902199999989</v>
      </c>
      <c r="T143" s="125">
        <f>SUM(T144:T160)</f>
        <v>0</v>
      </c>
      <c r="AR143" s="119" t="s">
        <v>76</v>
      </c>
      <c r="AT143" s="126" t="s">
        <v>68</v>
      </c>
      <c r="AU143" s="126" t="s">
        <v>76</v>
      </c>
      <c r="AY143" s="119" t="s">
        <v>144</v>
      </c>
      <c r="BK143" s="127">
        <f>SUM(BK144:BK160)</f>
        <v>0</v>
      </c>
    </row>
    <row r="144" spans="2:65" s="1" customFormat="1" ht="21.75" customHeight="1">
      <c r="B144" s="30"/>
      <c r="C144" s="130" t="s">
        <v>8</v>
      </c>
      <c r="D144" s="130" t="s">
        <v>146</v>
      </c>
      <c r="E144" s="131" t="s">
        <v>1569</v>
      </c>
      <c r="F144" s="132" t="s">
        <v>1570</v>
      </c>
      <c r="G144" s="133" t="s">
        <v>149</v>
      </c>
      <c r="H144" s="134">
        <v>3.44</v>
      </c>
      <c r="I144" s="135"/>
      <c r="J144" s="136">
        <f>ROUND(I144*H144,2)</f>
        <v>0</v>
      </c>
      <c r="K144" s="137"/>
      <c r="L144" s="30"/>
      <c r="M144" s="138" t="s">
        <v>19</v>
      </c>
      <c r="N144" s="139" t="s">
        <v>40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150</v>
      </c>
      <c r="AT144" s="142" t="s">
        <v>146</v>
      </c>
      <c r="AU144" s="142" t="s">
        <v>78</v>
      </c>
      <c r="AY144" s="15" t="s">
        <v>144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76</v>
      </c>
      <c r="BK144" s="143">
        <f>ROUND(I144*H144,2)</f>
        <v>0</v>
      </c>
      <c r="BL144" s="15" t="s">
        <v>150</v>
      </c>
      <c r="BM144" s="142" t="s">
        <v>1571</v>
      </c>
    </row>
    <row r="145" spans="2:65" s="12" customFormat="1">
      <c r="B145" s="159"/>
      <c r="D145" s="160" t="s">
        <v>169</v>
      </c>
      <c r="E145" s="166" t="s">
        <v>19</v>
      </c>
      <c r="F145" s="161" t="s">
        <v>1572</v>
      </c>
      <c r="H145" s="162">
        <v>3.44</v>
      </c>
      <c r="I145" s="163"/>
      <c r="L145" s="159"/>
      <c r="M145" s="164"/>
      <c r="T145" s="165"/>
      <c r="AT145" s="166" t="s">
        <v>169</v>
      </c>
      <c r="AU145" s="166" t="s">
        <v>78</v>
      </c>
      <c r="AV145" s="12" t="s">
        <v>78</v>
      </c>
      <c r="AW145" s="12" t="s">
        <v>31</v>
      </c>
      <c r="AX145" s="12" t="s">
        <v>69</v>
      </c>
      <c r="AY145" s="166" t="s">
        <v>144</v>
      </c>
    </row>
    <row r="146" spans="2:65" s="13" customFormat="1">
      <c r="B146" s="168"/>
      <c r="D146" s="160" t="s">
        <v>169</v>
      </c>
      <c r="E146" s="169" t="s">
        <v>19</v>
      </c>
      <c r="F146" s="170" t="s">
        <v>405</v>
      </c>
      <c r="H146" s="171">
        <v>3.44</v>
      </c>
      <c r="I146" s="172"/>
      <c r="L146" s="168"/>
      <c r="M146" s="173"/>
      <c r="T146" s="174"/>
      <c r="AT146" s="169" t="s">
        <v>169</v>
      </c>
      <c r="AU146" s="169" t="s">
        <v>78</v>
      </c>
      <c r="AV146" s="13" t="s">
        <v>150</v>
      </c>
      <c r="AW146" s="13" t="s">
        <v>31</v>
      </c>
      <c r="AX146" s="13" t="s">
        <v>76</v>
      </c>
      <c r="AY146" s="169" t="s">
        <v>144</v>
      </c>
    </row>
    <row r="147" spans="2:65" s="1" customFormat="1" ht="21.75" customHeight="1">
      <c r="B147" s="30"/>
      <c r="C147" s="130" t="s">
        <v>225</v>
      </c>
      <c r="D147" s="130" t="s">
        <v>146</v>
      </c>
      <c r="E147" s="131" t="s">
        <v>1573</v>
      </c>
      <c r="F147" s="132" t="s">
        <v>1574</v>
      </c>
      <c r="G147" s="133" t="s">
        <v>149</v>
      </c>
      <c r="H147" s="134">
        <v>2.58</v>
      </c>
      <c r="I147" s="135"/>
      <c r="J147" s="136">
        <f>ROUND(I147*H147,2)</f>
        <v>0</v>
      </c>
      <c r="K147" s="137"/>
      <c r="L147" s="30"/>
      <c r="M147" s="138" t="s">
        <v>19</v>
      </c>
      <c r="N147" s="139" t="s">
        <v>40</v>
      </c>
      <c r="P147" s="140">
        <f>O147*H147</f>
        <v>0</v>
      </c>
      <c r="Q147" s="140">
        <v>2.5018699999999998</v>
      </c>
      <c r="R147" s="140">
        <f>Q147*H147</f>
        <v>6.4548245999999994</v>
      </c>
      <c r="S147" s="140">
        <v>0</v>
      </c>
      <c r="T147" s="141">
        <f>S147*H147</f>
        <v>0</v>
      </c>
      <c r="AR147" s="142" t="s">
        <v>150</v>
      </c>
      <c r="AT147" s="142" t="s">
        <v>146</v>
      </c>
      <c r="AU147" s="142" t="s">
        <v>78</v>
      </c>
      <c r="AY147" s="15" t="s">
        <v>144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76</v>
      </c>
      <c r="BK147" s="143">
        <f>ROUND(I147*H147,2)</f>
        <v>0</v>
      </c>
      <c r="BL147" s="15" t="s">
        <v>150</v>
      </c>
      <c r="BM147" s="142" t="s">
        <v>1575</v>
      </c>
    </row>
    <row r="148" spans="2:65" s="1" customFormat="1">
      <c r="B148" s="30"/>
      <c r="D148" s="144" t="s">
        <v>152</v>
      </c>
      <c r="F148" s="145" t="s">
        <v>1576</v>
      </c>
      <c r="I148" s="146"/>
      <c r="L148" s="30"/>
      <c r="M148" s="147"/>
      <c r="T148" s="51"/>
      <c r="AT148" s="15" t="s">
        <v>152</v>
      </c>
      <c r="AU148" s="15" t="s">
        <v>78</v>
      </c>
    </row>
    <row r="149" spans="2:65" s="12" customFormat="1">
      <c r="B149" s="159"/>
      <c r="D149" s="160" t="s">
        <v>169</v>
      </c>
      <c r="E149" s="166" t="s">
        <v>19</v>
      </c>
      <c r="F149" s="161" t="s">
        <v>1577</v>
      </c>
      <c r="H149" s="162">
        <v>2.58</v>
      </c>
      <c r="I149" s="163"/>
      <c r="L149" s="159"/>
      <c r="M149" s="164"/>
      <c r="T149" s="165"/>
      <c r="AT149" s="166" t="s">
        <v>169</v>
      </c>
      <c r="AU149" s="166" t="s">
        <v>78</v>
      </c>
      <c r="AV149" s="12" t="s">
        <v>78</v>
      </c>
      <c r="AW149" s="12" t="s">
        <v>31</v>
      </c>
      <c r="AX149" s="12" t="s">
        <v>69</v>
      </c>
      <c r="AY149" s="166" t="s">
        <v>144</v>
      </c>
    </row>
    <row r="150" spans="2:65" s="13" customFormat="1">
      <c r="B150" s="168"/>
      <c r="D150" s="160" t="s">
        <v>169</v>
      </c>
      <c r="E150" s="169" t="s">
        <v>19</v>
      </c>
      <c r="F150" s="170" t="s">
        <v>405</v>
      </c>
      <c r="H150" s="171">
        <v>2.58</v>
      </c>
      <c r="I150" s="172"/>
      <c r="L150" s="168"/>
      <c r="M150" s="173"/>
      <c r="T150" s="174"/>
      <c r="AT150" s="169" t="s">
        <v>169</v>
      </c>
      <c r="AU150" s="169" t="s">
        <v>78</v>
      </c>
      <c r="AV150" s="13" t="s">
        <v>150</v>
      </c>
      <c r="AW150" s="13" t="s">
        <v>31</v>
      </c>
      <c r="AX150" s="13" t="s">
        <v>76</v>
      </c>
      <c r="AY150" s="169" t="s">
        <v>144</v>
      </c>
    </row>
    <row r="151" spans="2:65" s="1" customFormat="1" ht="16.5" customHeight="1">
      <c r="B151" s="30"/>
      <c r="C151" s="130" t="s">
        <v>230</v>
      </c>
      <c r="D151" s="130" t="s">
        <v>146</v>
      </c>
      <c r="E151" s="131" t="s">
        <v>276</v>
      </c>
      <c r="F151" s="132" t="s">
        <v>277</v>
      </c>
      <c r="G151" s="133" t="s">
        <v>161</v>
      </c>
      <c r="H151" s="134">
        <v>2.79</v>
      </c>
      <c r="I151" s="135"/>
      <c r="J151" s="136">
        <f>ROUND(I151*H151,2)</f>
        <v>0</v>
      </c>
      <c r="K151" s="137"/>
      <c r="L151" s="30"/>
      <c r="M151" s="138" t="s">
        <v>19</v>
      </c>
      <c r="N151" s="139" t="s">
        <v>40</v>
      </c>
      <c r="P151" s="140">
        <f>O151*H151</f>
        <v>0</v>
      </c>
      <c r="Q151" s="140">
        <v>2.9399999999999999E-3</v>
      </c>
      <c r="R151" s="140">
        <f>Q151*H151</f>
        <v>8.2025999999999991E-3</v>
      </c>
      <c r="S151" s="140">
        <v>0</v>
      </c>
      <c r="T151" s="141">
        <f>S151*H151</f>
        <v>0</v>
      </c>
      <c r="AR151" s="142" t="s">
        <v>150</v>
      </c>
      <c r="AT151" s="142" t="s">
        <v>146</v>
      </c>
      <c r="AU151" s="142" t="s">
        <v>78</v>
      </c>
      <c r="AY151" s="15" t="s">
        <v>144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76</v>
      </c>
      <c r="BK151" s="143">
        <f>ROUND(I151*H151,2)</f>
        <v>0</v>
      </c>
      <c r="BL151" s="15" t="s">
        <v>150</v>
      </c>
      <c r="BM151" s="142" t="s">
        <v>1578</v>
      </c>
    </row>
    <row r="152" spans="2:65" s="1" customFormat="1">
      <c r="B152" s="30"/>
      <c r="D152" s="144" t="s">
        <v>152</v>
      </c>
      <c r="F152" s="145" t="s">
        <v>279</v>
      </c>
      <c r="I152" s="146"/>
      <c r="L152" s="30"/>
      <c r="M152" s="147"/>
      <c r="T152" s="51"/>
      <c r="AT152" s="15" t="s">
        <v>152</v>
      </c>
      <c r="AU152" s="15" t="s">
        <v>78</v>
      </c>
    </row>
    <row r="153" spans="2:65" s="12" customFormat="1">
      <c r="B153" s="159"/>
      <c r="D153" s="160" t="s">
        <v>169</v>
      </c>
      <c r="E153" s="166" t="s">
        <v>19</v>
      </c>
      <c r="F153" s="161" t="s">
        <v>1579</v>
      </c>
      <c r="H153" s="162">
        <v>2.79</v>
      </c>
      <c r="I153" s="163"/>
      <c r="L153" s="159"/>
      <c r="M153" s="164"/>
      <c r="T153" s="165"/>
      <c r="AT153" s="166" t="s">
        <v>169</v>
      </c>
      <c r="AU153" s="166" t="s">
        <v>78</v>
      </c>
      <c r="AV153" s="12" t="s">
        <v>78</v>
      </c>
      <c r="AW153" s="12" t="s">
        <v>31</v>
      </c>
      <c r="AX153" s="12" t="s">
        <v>69</v>
      </c>
      <c r="AY153" s="166" t="s">
        <v>144</v>
      </c>
    </row>
    <row r="154" spans="2:65" s="13" customFormat="1">
      <c r="B154" s="168"/>
      <c r="D154" s="160" t="s">
        <v>169</v>
      </c>
      <c r="E154" s="169" t="s">
        <v>19</v>
      </c>
      <c r="F154" s="170" t="s">
        <v>405</v>
      </c>
      <c r="H154" s="171">
        <v>2.79</v>
      </c>
      <c r="I154" s="172"/>
      <c r="L154" s="168"/>
      <c r="M154" s="173"/>
      <c r="T154" s="174"/>
      <c r="AT154" s="169" t="s">
        <v>169</v>
      </c>
      <c r="AU154" s="169" t="s">
        <v>78</v>
      </c>
      <c r="AV154" s="13" t="s">
        <v>150</v>
      </c>
      <c r="AW154" s="13" t="s">
        <v>31</v>
      </c>
      <c r="AX154" s="13" t="s">
        <v>76</v>
      </c>
      <c r="AY154" s="169" t="s">
        <v>144</v>
      </c>
    </row>
    <row r="155" spans="2:65" s="1" customFormat="1" ht="16.5" customHeight="1">
      <c r="B155" s="30"/>
      <c r="C155" s="130" t="s">
        <v>238</v>
      </c>
      <c r="D155" s="130" t="s">
        <v>146</v>
      </c>
      <c r="E155" s="131" t="s">
        <v>281</v>
      </c>
      <c r="F155" s="132" t="s">
        <v>282</v>
      </c>
      <c r="G155" s="133" t="s">
        <v>161</v>
      </c>
      <c r="H155" s="134">
        <v>2.79</v>
      </c>
      <c r="I155" s="135"/>
      <c r="J155" s="136">
        <f>ROUND(I155*H155,2)</f>
        <v>0</v>
      </c>
      <c r="K155" s="137"/>
      <c r="L155" s="30"/>
      <c r="M155" s="138" t="s">
        <v>19</v>
      </c>
      <c r="N155" s="139" t="s">
        <v>40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150</v>
      </c>
      <c r="AT155" s="142" t="s">
        <v>146</v>
      </c>
      <c r="AU155" s="142" t="s">
        <v>78</v>
      </c>
      <c r="AY155" s="15" t="s">
        <v>144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5" t="s">
        <v>76</v>
      </c>
      <c r="BK155" s="143">
        <f>ROUND(I155*H155,2)</f>
        <v>0</v>
      </c>
      <c r="BL155" s="15" t="s">
        <v>150</v>
      </c>
      <c r="BM155" s="142" t="s">
        <v>1580</v>
      </c>
    </row>
    <row r="156" spans="2:65" s="1" customFormat="1">
      <c r="B156" s="30"/>
      <c r="D156" s="144" t="s">
        <v>152</v>
      </c>
      <c r="F156" s="145" t="s">
        <v>284</v>
      </c>
      <c r="I156" s="146"/>
      <c r="L156" s="30"/>
      <c r="M156" s="147"/>
      <c r="T156" s="51"/>
      <c r="AT156" s="15" t="s">
        <v>152</v>
      </c>
      <c r="AU156" s="15" t="s">
        <v>78</v>
      </c>
    </row>
    <row r="157" spans="2:65" s="1" customFormat="1" ht="16.5" customHeight="1">
      <c r="B157" s="30"/>
      <c r="C157" s="130" t="s">
        <v>245</v>
      </c>
      <c r="D157" s="130" t="s">
        <v>146</v>
      </c>
      <c r="E157" s="131" t="s">
        <v>292</v>
      </c>
      <c r="F157" s="132" t="s">
        <v>293</v>
      </c>
      <c r="G157" s="133" t="s">
        <v>288</v>
      </c>
      <c r="H157" s="134">
        <v>0.32600000000000001</v>
      </c>
      <c r="I157" s="135"/>
      <c r="J157" s="136">
        <f>ROUND(I157*H157,2)</f>
        <v>0</v>
      </c>
      <c r="K157" s="137"/>
      <c r="L157" s="30"/>
      <c r="M157" s="138" t="s">
        <v>19</v>
      </c>
      <c r="N157" s="139" t="s">
        <v>40</v>
      </c>
      <c r="P157" s="140">
        <f>O157*H157</f>
        <v>0</v>
      </c>
      <c r="Q157" s="140">
        <v>1.06277</v>
      </c>
      <c r="R157" s="140">
        <f>Q157*H157</f>
        <v>0.34646302000000001</v>
      </c>
      <c r="S157" s="140">
        <v>0</v>
      </c>
      <c r="T157" s="141">
        <f>S157*H157</f>
        <v>0</v>
      </c>
      <c r="AR157" s="142" t="s">
        <v>150</v>
      </c>
      <c r="AT157" s="142" t="s">
        <v>146</v>
      </c>
      <c r="AU157" s="142" t="s">
        <v>78</v>
      </c>
      <c r="AY157" s="15" t="s">
        <v>144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5" t="s">
        <v>76</v>
      </c>
      <c r="BK157" s="143">
        <f>ROUND(I157*H157,2)</f>
        <v>0</v>
      </c>
      <c r="BL157" s="15" t="s">
        <v>150</v>
      </c>
      <c r="BM157" s="142" t="s">
        <v>1581</v>
      </c>
    </row>
    <row r="158" spans="2:65" s="1" customFormat="1">
      <c r="B158" s="30"/>
      <c r="D158" s="144" t="s">
        <v>152</v>
      </c>
      <c r="F158" s="145" t="s">
        <v>295</v>
      </c>
      <c r="I158" s="146"/>
      <c r="L158" s="30"/>
      <c r="M158" s="147"/>
      <c r="T158" s="51"/>
      <c r="AT158" s="15" t="s">
        <v>152</v>
      </c>
      <c r="AU158" s="15" t="s">
        <v>78</v>
      </c>
    </row>
    <row r="159" spans="2:65" s="12" customFormat="1">
      <c r="B159" s="159"/>
      <c r="D159" s="160" t="s">
        <v>169</v>
      </c>
      <c r="E159" s="166" t="s">
        <v>19</v>
      </c>
      <c r="F159" s="161" t="s">
        <v>1582</v>
      </c>
      <c r="H159" s="162">
        <v>0.32600000000000001</v>
      </c>
      <c r="I159" s="163"/>
      <c r="L159" s="159"/>
      <c r="M159" s="164"/>
      <c r="T159" s="165"/>
      <c r="AT159" s="166" t="s">
        <v>169</v>
      </c>
      <c r="AU159" s="166" t="s">
        <v>78</v>
      </c>
      <c r="AV159" s="12" t="s">
        <v>78</v>
      </c>
      <c r="AW159" s="12" t="s">
        <v>31</v>
      </c>
      <c r="AX159" s="12" t="s">
        <v>69</v>
      </c>
      <c r="AY159" s="166" t="s">
        <v>144</v>
      </c>
    </row>
    <row r="160" spans="2:65" s="13" customFormat="1">
      <c r="B160" s="168"/>
      <c r="D160" s="160" t="s">
        <v>169</v>
      </c>
      <c r="E160" s="169" t="s">
        <v>19</v>
      </c>
      <c r="F160" s="170" t="s">
        <v>405</v>
      </c>
      <c r="H160" s="171">
        <v>0.32600000000000001</v>
      </c>
      <c r="I160" s="172"/>
      <c r="L160" s="168"/>
      <c r="M160" s="173"/>
      <c r="T160" s="174"/>
      <c r="AT160" s="169" t="s">
        <v>169</v>
      </c>
      <c r="AU160" s="169" t="s">
        <v>78</v>
      </c>
      <c r="AV160" s="13" t="s">
        <v>150</v>
      </c>
      <c r="AW160" s="13" t="s">
        <v>31</v>
      </c>
      <c r="AX160" s="13" t="s">
        <v>76</v>
      </c>
      <c r="AY160" s="169" t="s">
        <v>144</v>
      </c>
    </row>
    <row r="161" spans="2:65" s="11" customFormat="1" ht="22.95" customHeight="1">
      <c r="B161" s="118"/>
      <c r="D161" s="119" t="s">
        <v>68</v>
      </c>
      <c r="E161" s="128" t="s">
        <v>150</v>
      </c>
      <c r="F161" s="128" t="s">
        <v>342</v>
      </c>
      <c r="I161" s="121"/>
      <c r="J161" s="129">
        <f>BK161</f>
        <v>0</v>
      </c>
      <c r="L161" s="118"/>
      <c r="M161" s="123"/>
      <c r="P161" s="124">
        <f>SUM(P162:P165)</f>
        <v>0</v>
      </c>
      <c r="R161" s="124">
        <f>SUM(R162:R165)</f>
        <v>3.0935999999999995</v>
      </c>
      <c r="T161" s="125">
        <f>SUM(T162:T165)</f>
        <v>0</v>
      </c>
      <c r="AR161" s="119" t="s">
        <v>76</v>
      </c>
      <c r="AT161" s="126" t="s">
        <v>68</v>
      </c>
      <c r="AU161" s="126" t="s">
        <v>76</v>
      </c>
      <c r="AY161" s="119" t="s">
        <v>144</v>
      </c>
      <c r="BK161" s="127">
        <f>SUM(BK162:BK165)</f>
        <v>0</v>
      </c>
    </row>
    <row r="162" spans="2:65" s="1" customFormat="1" ht="24.15" customHeight="1">
      <c r="B162" s="30"/>
      <c r="C162" s="130" t="s">
        <v>249</v>
      </c>
      <c r="D162" s="130" t="s">
        <v>146</v>
      </c>
      <c r="E162" s="131" t="s">
        <v>1583</v>
      </c>
      <c r="F162" s="132" t="s">
        <v>1584</v>
      </c>
      <c r="G162" s="133" t="s">
        <v>161</v>
      </c>
      <c r="H162" s="134">
        <v>3</v>
      </c>
      <c r="I162" s="135"/>
      <c r="J162" s="136">
        <f>ROUND(I162*H162,2)</f>
        <v>0</v>
      </c>
      <c r="K162" s="137"/>
      <c r="L162" s="30"/>
      <c r="M162" s="138" t="s">
        <v>19</v>
      </c>
      <c r="N162" s="139" t="s">
        <v>40</v>
      </c>
      <c r="P162" s="140">
        <f>O162*H162</f>
        <v>0</v>
      </c>
      <c r="Q162" s="140">
        <v>1.0311999999999999</v>
      </c>
      <c r="R162" s="140">
        <f>Q162*H162</f>
        <v>3.0935999999999995</v>
      </c>
      <c r="S162" s="140">
        <v>0</v>
      </c>
      <c r="T162" s="141">
        <f>S162*H162</f>
        <v>0</v>
      </c>
      <c r="AR162" s="142" t="s">
        <v>150</v>
      </c>
      <c r="AT162" s="142" t="s">
        <v>146</v>
      </c>
      <c r="AU162" s="142" t="s">
        <v>78</v>
      </c>
      <c r="AY162" s="15" t="s">
        <v>144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5" t="s">
        <v>76</v>
      </c>
      <c r="BK162" s="143">
        <f>ROUND(I162*H162,2)</f>
        <v>0</v>
      </c>
      <c r="BL162" s="15" t="s">
        <v>150</v>
      </c>
      <c r="BM162" s="142" t="s">
        <v>1585</v>
      </c>
    </row>
    <row r="163" spans="2:65" s="1" customFormat="1">
      <c r="B163" s="30"/>
      <c r="D163" s="144" t="s">
        <v>152</v>
      </c>
      <c r="F163" s="145" t="s">
        <v>1586</v>
      </c>
      <c r="I163" s="146"/>
      <c r="L163" s="30"/>
      <c r="M163" s="147"/>
      <c r="T163" s="51"/>
      <c r="AT163" s="15" t="s">
        <v>152</v>
      </c>
      <c r="AU163" s="15" t="s">
        <v>78</v>
      </c>
    </row>
    <row r="164" spans="2:65" s="12" customFormat="1">
      <c r="B164" s="159"/>
      <c r="D164" s="160" t="s">
        <v>169</v>
      </c>
      <c r="E164" s="166" t="s">
        <v>19</v>
      </c>
      <c r="F164" s="161" t="s">
        <v>1587</v>
      </c>
      <c r="H164" s="162">
        <v>3</v>
      </c>
      <c r="I164" s="163"/>
      <c r="L164" s="159"/>
      <c r="M164" s="164"/>
      <c r="T164" s="165"/>
      <c r="AT164" s="166" t="s">
        <v>169</v>
      </c>
      <c r="AU164" s="166" t="s">
        <v>78</v>
      </c>
      <c r="AV164" s="12" t="s">
        <v>78</v>
      </c>
      <c r="AW164" s="12" t="s">
        <v>31</v>
      </c>
      <c r="AX164" s="12" t="s">
        <v>69</v>
      </c>
      <c r="AY164" s="166" t="s">
        <v>144</v>
      </c>
    </row>
    <row r="165" spans="2:65" s="13" customFormat="1">
      <c r="B165" s="168"/>
      <c r="D165" s="160" t="s">
        <v>169</v>
      </c>
      <c r="E165" s="169" t="s">
        <v>19</v>
      </c>
      <c r="F165" s="170" t="s">
        <v>405</v>
      </c>
      <c r="H165" s="171">
        <v>3</v>
      </c>
      <c r="I165" s="172"/>
      <c r="L165" s="168"/>
      <c r="M165" s="173"/>
      <c r="T165" s="174"/>
      <c r="AT165" s="169" t="s">
        <v>169</v>
      </c>
      <c r="AU165" s="169" t="s">
        <v>78</v>
      </c>
      <c r="AV165" s="13" t="s">
        <v>150</v>
      </c>
      <c r="AW165" s="13" t="s">
        <v>31</v>
      </c>
      <c r="AX165" s="13" t="s">
        <v>76</v>
      </c>
      <c r="AY165" s="169" t="s">
        <v>144</v>
      </c>
    </row>
    <row r="166" spans="2:65" s="11" customFormat="1" ht="22.95" customHeight="1">
      <c r="B166" s="118"/>
      <c r="D166" s="119" t="s">
        <v>68</v>
      </c>
      <c r="E166" s="128" t="s">
        <v>167</v>
      </c>
      <c r="F166" s="128" t="s">
        <v>1588</v>
      </c>
      <c r="I166" s="121"/>
      <c r="J166" s="129">
        <f>BK166</f>
        <v>0</v>
      </c>
      <c r="L166" s="118"/>
      <c r="M166" s="123"/>
      <c r="P166" s="124">
        <f>SUM(P167:P235)</f>
        <v>0</v>
      </c>
      <c r="R166" s="124">
        <f>SUM(R167:R235)</f>
        <v>14.081077000000001</v>
      </c>
      <c r="T166" s="125">
        <f>SUM(T167:T235)</f>
        <v>0</v>
      </c>
      <c r="AR166" s="119" t="s">
        <v>76</v>
      </c>
      <c r="AT166" s="126" t="s">
        <v>68</v>
      </c>
      <c r="AU166" s="126" t="s">
        <v>76</v>
      </c>
      <c r="AY166" s="119" t="s">
        <v>144</v>
      </c>
      <c r="BK166" s="127">
        <f>SUM(BK167:BK235)</f>
        <v>0</v>
      </c>
    </row>
    <row r="167" spans="2:65" s="1" customFormat="1" ht="16.5" customHeight="1">
      <c r="B167" s="30"/>
      <c r="C167" s="130" t="s">
        <v>7</v>
      </c>
      <c r="D167" s="130" t="s">
        <v>146</v>
      </c>
      <c r="E167" s="131" t="s">
        <v>1589</v>
      </c>
      <c r="F167" s="132" t="s">
        <v>1590</v>
      </c>
      <c r="G167" s="133" t="s">
        <v>149</v>
      </c>
      <c r="H167" s="134">
        <v>6.8</v>
      </c>
      <c r="I167" s="135"/>
      <c r="J167" s="136">
        <f>ROUND(I167*H167,2)</f>
        <v>0</v>
      </c>
      <c r="K167" s="137"/>
      <c r="L167" s="30"/>
      <c r="M167" s="138" t="s">
        <v>19</v>
      </c>
      <c r="N167" s="139" t="s">
        <v>40</v>
      </c>
      <c r="P167" s="140">
        <f>O167*H167</f>
        <v>0</v>
      </c>
      <c r="Q167" s="140">
        <v>1.8907700000000001</v>
      </c>
      <c r="R167" s="140">
        <f>Q167*H167</f>
        <v>12.857236</v>
      </c>
      <c r="S167" s="140">
        <v>0</v>
      </c>
      <c r="T167" s="141">
        <f>S167*H167</f>
        <v>0</v>
      </c>
      <c r="AR167" s="142" t="s">
        <v>150</v>
      </c>
      <c r="AT167" s="142" t="s">
        <v>146</v>
      </c>
      <c r="AU167" s="142" t="s">
        <v>78</v>
      </c>
      <c r="AY167" s="15" t="s">
        <v>144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5" t="s">
        <v>76</v>
      </c>
      <c r="BK167" s="143">
        <f>ROUND(I167*H167,2)</f>
        <v>0</v>
      </c>
      <c r="BL167" s="15" t="s">
        <v>150</v>
      </c>
      <c r="BM167" s="142" t="s">
        <v>1591</v>
      </c>
    </row>
    <row r="168" spans="2:65" s="1" customFormat="1">
      <c r="B168" s="30"/>
      <c r="D168" s="144" t="s">
        <v>152</v>
      </c>
      <c r="F168" s="145" t="s">
        <v>1592</v>
      </c>
      <c r="I168" s="146"/>
      <c r="L168" s="30"/>
      <c r="M168" s="147"/>
      <c r="T168" s="51"/>
      <c r="AT168" s="15" t="s">
        <v>152</v>
      </c>
      <c r="AU168" s="15" t="s">
        <v>78</v>
      </c>
    </row>
    <row r="169" spans="2:65" s="1" customFormat="1" ht="19.2">
      <c r="B169" s="30"/>
      <c r="D169" s="160" t="s">
        <v>235</v>
      </c>
      <c r="F169" s="167" t="s">
        <v>1593</v>
      </c>
      <c r="I169" s="146"/>
      <c r="L169" s="30"/>
      <c r="M169" s="147"/>
      <c r="T169" s="51"/>
      <c r="AT169" s="15" t="s">
        <v>235</v>
      </c>
      <c r="AU169" s="15" t="s">
        <v>78</v>
      </c>
    </row>
    <row r="170" spans="2:65" s="12" customFormat="1">
      <c r="B170" s="159"/>
      <c r="D170" s="160" t="s">
        <v>169</v>
      </c>
      <c r="E170" s="166" t="s">
        <v>19</v>
      </c>
      <c r="F170" s="161" t="s">
        <v>1594</v>
      </c>
      <c r="H170" s="162">
        <v>6.8</v>
      </c>
      <c r="I170" s="163"/>
      <c r="L170" s="159"/>
      <c r="M170" s="164"/>
      <c r="T170" s="165"/>
      <c r="AT170" s="166" t="s">
        <v>169</v>
      </c>
      <c r="AU170" s="166" t="s">
        <v>78</v>
      </c>
      <c r="AV170" s="12" t="s">
        <v>78</v>
      </c>
      <c r="AW170" s="12" t="s">
        <v>31</v>
      </c>
      <c r="AX170" s="12" t="s">
        <v>69</v>
      </c>
      <c r="AY170" s="166" t="s">
        <v>144</v>
      </c>
    </row>
    <row r="171" spans="2:65" s="13" customFormat="1">
      <c r="B171" s="168"/>
      <c r="D171" s="160" t="s">
        <v>169</v>
      </c>
      <c r="E171" s="169" t="s">
        <v>19</v>
      </c>
      <c r="F171" s="170" t="s">
        <v>405</v>
      </c>
      <c r="H171" s="171">
        <v>6.8</v>
      </c>
      <c r="I171" s="172"/>
      <c r="L171" s="168"/>
      <c r="M171" s="173"/>
      <c r="T171" s="174"/>
      <c r="AT171" s="169" t="s">
        <v>169</v>
      </c>
      <c r="AU171" s="169" t="s">
        <v>78</v>
      </c>
      <c r="AV171" s="13" t="s">
        <v>150</v>
      </c>
      <c r="AW171" s="13" t="s">
        <v>31</v>
      </c>
      <c r="AX171" s="13" t="s">
        <v>76</v>
      </c>
      <c r="AY171" s="169" t="s">
        <v>144</v>
      </c>
    </row>
    <row r="172" spans="2:65" s="1" customFormat="1" ht="24.15" customHeight="1">
      <c r="B172" s="30"/>
      <c r="C172" s="130" t="s">
        <v>256</v>
      </c>
      <c r="D172" s="130" t="s">
        <v>146</v>
      </c>
      <c r="E172" s="131" t="s">
        <v>1595</v>
      </c>
      <c r="F172" s="132" t="s">
        <v>1596</v>
      </c>
      <c r="G172" s="133" t="s">
        <v>241</v>
      </c>
      <c r="H172" s="134">
        <v>5</v>
      </c>
      <c r="I172" s="135"/>
      <c r="J172" s="136">
        <f>ROUND(I172*H172,2)</f>
        <v>0</v>
      </c>
      <c r="K172" s="137"/>
      <c r="L172" s="30"/>
      <c r="M172" s="138" t="s">
        <v>19</v>
      </c>
      <c r="N172" s="139" t="s">
        <v>40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150</v>
      </c>
      <c r="AT172" s="142" t="s">
        <v>146</v>
      </c>
      <c r="AU172" s="142" t="s">
        <v>78</v>
      </c>
      <c r="AY172" s="15" t="s">
        <v>144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5" t="s">
        <v>76</v>
      </c>
      <c r="BK172" s="143">
        <f>ROUND(I172*H172,2)</f>
        <v>0</v>
      </c>
      <c r="BL172" s="15" t="s">
        <v>150</v>
      </c>
      <c r="BM172" s="142" t="s">
        <v>1597</v>
      </c>
    </row>
    <row r="173" spans="2:65" s="1" customFormat="1" ht="19.2">
      <c r="B173" s="30"/>
      <c r="D173" s="160" t="s">
        <v>235</v>
      </c>
      <c r="F173" s="167" t="s">
        <v>1598</v>
      </c>
      <c r="I173" s="146"/>
      <c r="L173" s="30"/>
      <c r="M173" s="147"/>
      <c r="T173" s="51"/>
      <c r="AT173" s="15" t="s">
        <v>235</v>
      </c>
      <c r="AU173" s="15" t="s">
        <v>78</v>
      </c>
    </row>
    <row r="174" spans="2:65" s="1" customFormat="1" ht="16.5" customHeight="1">
      <c r="B174" s="30"/>
      <c r="C174" s="148" t="s">
        <v>259</v>
      </c>
      <c r="D174" s="148" t="s">
        <v>164</v>
      </c>
      <c r="E174" s="149" t="s">
        <v>563</v>
      </c>
      <c r="F174" s="150" t="s">
        <v>1599</v>
      </c>
      <c r="G174" s="151" t="s">
        <v>241</v>
      </c>
      <c r="H174" s="152">
        <v>5.0750000000000002</v>
      </c>
      <c r="I174" s="153"/>
      <c r="J174" s="154">
        <f>ROUND(I174*H174,2)</f>
        <v>0</v>
      </c>
      <c r="K174" s="155"/>
      <c r="L174" s="156"/>
      <c r="M174" s="157" t="s">
        <v>19</v>
      </c>
      <c r="N174" s="158" t="s">
        <v>40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167</v>
      </c>
      <c r="AT174" s="142" t="s">
        <v>164</v>
      </c>
      <c r="AU174" s="142" t="s">
        <v>78</v>
      </c>
      <c r="AY174" s="15" t="s">
        <v>144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5" t="s">
        <v>76</v>
      </c>
      <c r="BK174" s="143">
        <f>ROUND(I174*H174,2)</f>
        <v>0</v>
      </c>
      <c r="BL174" s="15" t="s">
        <v>150</v>
      </c>
      <c r="BM174" s="142" t="s">
        <v>1600</v>
      </c>
    </row>
    <row r="175" spans="2:65" s="12" customFormat="1">
      <c r="B175" s="159"/>
      <c r="D175" s="160" t="s">
        <v>169</v>
      </c>
      <c r="E175" s="166" t="s">
        <v>19</v>
      </c>
      <c r="F175" s="161" t="s">
        <v>1601</v>
      </c>
      <c r="H175" s="162">
        <v>5.0750000000000002</v>
      </c>
      <c r="I175" s="163"/>
      <c r="L175" s="159"/>
      <c r="M175" s="164"/>
      <c r="T175" s="165"/>
      <c r="AT175" s="166" t="s">
        <v>169</v>
      </c>
      <c r="AU175" s="166" t="s">
        <v>78</v>
      </c>
      <c r="AV175" s="12" t="s">
        <v>78</v>
      </c>
      <c r="AW175" s="12" t="s">
        <v>31</v>
      </c>
      <c r="AX175" s="12" t="s">
        <v>69</v>
      </c>
      <c r="AY175" s="166" t="s">
        <v>144</v>
      </c>
    </row>
    <row r="176" spans="2:65" s="13" customFormat="1">
      <c r="B176" s="168"/>
      <c r="D176" s="160" t="s">
        <v>169</v>
      </c>
      <c r="E176" s="169" t="s">
        <v>19</v>
      </c>
      <c r="F176" s="170" t="s">
        <v>405</v>
      </c>
      <c r="H176" s="171">
        <v>5.0750000000000002</v>
      </c>
      <c r="I176" s="172"/>
      <c r="L176" s="168"/>
      <c r="M176" s="173"/>
      <c r="T176" s="174"/>
      <c r="AT176" s="169" t="s">
        <v>169</v>
      </c>
      <c r="AU176" s="169" t="s">
        <v>78</v>
      </c>
      <c r="AV176" s="13" t="s">
        <v>150</v>
      </c>
      <c r="AW176" s="13" t="s">
        <v>31</v>
      </c>
      <c r="AX176" s="13" t="s">
        <v>76</v>
      </c>
      <c r="AY176" s="169" t="s">
        <v>144</v>
      </c>
    </row>
    <row r="177" spans="2:65" s="1" customFormat="1" ht="16.5" customHeight="1">
      <c r="B177" s="30"/>
      <c r="C177" s="130" t="s">
        <v>261</v>
      </c>
      <c r="D177" s="130" t="s">
        <v>146</v>
      </c>
      <c r="E177" s="131" t="s">
        <v>1602</v>
      </c>
      <c r="F177" s="132" t="s">
        <v>1603</v>
      </c>
      <c r="G177" s="133" t="s">
        <v>241</v>
      </c>
      <c r="H177" s="134">
        <v>20</v>
      </c>
      <c r="I177" s="135"/>
      <c r="J177" s="136">
        <f>ROUND(I177*H177,2)</f>
        <v>0</v>
      </c>
      <c r="K177" s="137"/>
      <c r="L177" s="30"/>
      <c r="M177" s="138" t="s">
        <v>19</v>
      </c>
      <c r="N177" s="139" t="s">
        <v>40</v>
      </c>
      <c r="P177" s="140">
        <f>O177*H177</f>
        <v>0</v>
      </c>
      <c r="Q177" s="140">
        <v>1.0000000000000001E-5</v>
      </c>
      <c r="R177" s="140">
        <f>Q177*H177</f>
        <v>2.0000000000000001E-4</v>
      </c>
      <c r="S177" s="140">
        <v>0</v>
      </c>
      <c r="T177" s="141">
        <f>S177*H177</f>
        <v>0</v>
      </c>
      <c r="AR177" s="142" t="s">
        <v>150</v>
      </c>
      <c r="AT177" s="142" t="s">
        <v>146</v>
      </c>
      <c r="AU177" s="142" t="s">
        <v>78</v>
      </c>
      <c r="AY177" s="15" t="s">
        <v>144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5" t="s">
        <v>76</v>
      </c>
      <c r="BK177" s="143">
        <f>ROUND(I177*H177,2)</f>
        <v>0</v>
      </c>
      <c r="BL177" s="15" t="s">
        <v>150</v>
      </c>
      <c r="BM177" s="142" t="s">
        <v>1604</v>
      </c>
    </row>
    <row r="178" spans="2:65" s="1" customFormat="1">
      <c r="B178" s="30"/>
      <c r="D178" s="144" t="s">
        <v>152</v>
      </c>
      <c r="F178" s="145" t="s">
        <v>1605</v>
      </c>
      <c r="I178" s="146"/>
      <c r="L178" s="30"/>
      <c r="M178" s="147"/>
      <c r="T178" s="51"/>
      <c r="AT178" s="15" t="s">
        <v>152</v>
      </c>
      <c r="AU178" s="15" t="s">
        <v>78</v>
      </c>
    </row>
    <row r="179" spans="2:65" s="1" customFormat="1" ht="16.5" customHeight="1">
      <c r="B179" s="30"/>
      <c r="C179" s="148" t="s">
        <v>265</v>
      </c>
      <c r="D179" s="148" t="s">
        <v>164</v>
      </c>
      <c r="E179" s="149" t="s">
        <v>1606</v>
      </c>
      <c r="F179" s="150" t="s">
        <v>1607</v>
      </c>
      <c r="G179" s="151" t="s">
        <v>241</v>
      </c>
      <c r="H179" s="152">
        <v>20.3</v>
      </c>
      <c r="I179" s="153"/>
      <c r="J179" s="154">
        <f>ROUND(I179*H179,2)</f>
        <v>0</v>
      </c>
      <c r="K179" s="155"/>
      <c r="L179" s="156"/>
      <c r="M179" s="157" t="s">
        <v>19</v>
      </c>
      <c r="N179" s="158" t="s">
        <v>40</v>
      </c>
      <c r="P179" s="140">
        <f>O179*H179</f>
        <v>0</v>
      </c>
      <c r="Q179" s="140">
        <v>3.6099999999999999E-3</v>
      </c>
      <c r="R179" s="140">
        <f>Q179*H179</f>
        <v>7.3283000000000001E-2</v>
      </c>
      <c r="S179" s="140">
        <v>0</v>
      </c>
      <c r="T179" s="141">
        <f>S179*H179</f>
        <v>0</v>
      </c>
      <c r="AR179" s="142" t="s">
        <v>167</v>
      </c>
      <c r="AT179" s="142" t="s">
        <v>164</v>
      </c>
      <c r="AU179" s="142" t="s">
        <v>78</v>
      </c>
      <c r="AY179" s="15" t="s">
        <v>144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5" t="s">
        <v>76</v>
      </c>
      <c r="BK179" s="143">
        <f>ROUND(I179*H179,2)</f>
        <v>0</v>
      </c>
      <c r="BL179" s="15" t="s">
        <v>150</v>
      </c>
      <c r="BM179" s="142" t="s">
        <v>1608</v>
      </c>
    </row>
    <row r="180" spans="2:65" s="12" customFormat="1">
      <c r="B180" s="159"/>
      <c r="D180" s="160" t="s">
        <v>169</v>
      </c>
      <c r="E180" s="166" t="s">
        <v>19</v>
      </c>
      <c r="F180" s="161" t="s">
        <v>1609</v>
      </c>
      <c r="H180" s="162">
        <v>20.3</v>
      </c>
      <c r="I180" s="163"/>
      <c r="L180" s="159"/>
      <c r="M180" s="164"/>
      <c r="T180" s="165"/>
      <c r="AT180" s="166" t="s">
        <v>169</v>
      </c>
      <c r="AU180" s="166" t="s">
        <v>78</v>
      </c>
      <c r="AV180" s="12" t="s">
        <v>78</v>
      </c>
      <c r="AW180" s="12" t="s">
        <v>31</v>
      </c>
      <c r="AX180" s="12" t="s">
        <v>69</v>
      </c>
      <c r="AY180" s="166" t="s">
        <v>144</v>
      </c>
    </row>
    <row r="181" spans="2:65" s="13" customFormat="1">
      <c r="B181" s="168"/>
      <c r="D181" s="160" t="s">
        <v>169</v>
      </c>
      <c r="E181" s="169" t="s">
        <v>19</v>
      </c>
      <c r="F181" s="170" t="s">
        <v>405</v>
      </c>
      <c r="H181" s="171">
        <v>20.3</v>
      </c>
      <c r="I181" s="172"/>
      <c r="L181" s="168"/>
      <c r="M181" s="173"/>
      <c r="T181" s="174"/>
      <c r="AT181" s="169" t="s">
        <v>169</v>
      </c>
      <c r="AU181" s="169" t="s">
        <v>78</v>
      </c>
      <c r="AV181" s="13" t="s">
        <v>150</v>
      </c>
      <c r="AW181" s="13" t="s">
        <v>31</v>
      </c>
      <c r="AX181" s="13" t="s">
        <v>76</v>
      </c>
      <c r="AY181" s="169" t="s">
        <v>144</v>
      </c>
    </row>
    <row r="182" spans="2:65" s="1" customFormat="1" ht="16.5" customHeight="1">
      <c r="B182" s="30"/>
      <c r="C182" s="130" t="s">
        <v>270</v>
      </c>
      <c r="D182" s="130" t="s">
        <v>146</v>
      </c>
      <c r="E182" s="131" t="s">
        <v>1610</v>
      </c>
      <c r="F182" s="132" t="s">
        <v>1611</v>
      </c>
      <c r="G182" s="133" t="s">
        <v>241</v>
      </c>
      <c r="H182" s="134">
        <v>60</v>
      </c>
      <c r="I182" s="135"/>
      <c r="J182" s="136">
        <f>ROUND(I182*H182,2)</f>
        <v>0</v>
      </c>
      <c r="K182" s="137"/>
      <c r="L182" s="30"/>
      <c r="M182" s="138" t="s">
        <v>19</v>
      </c>
      <c r="N182" s="139" t="s">
        <v>40</v>
      </c>
      <c r="P182" s="140">
        <f>O182*H182</f>
        <v>0</v>
      </c>
      <c r="Q182" s="140">
        <v>1.0000000000000001E-5</v>
      </c>
      <c r="R182" s="140">
        <f>Q182*H182</f>
        <v>6.0000000000000006E-4</v>
      </c>
      <c r="S182" s="140">
        <v>0</v>
      </c>
      <c r="T182" s="141">
        <f>S182*H182</f>
        <v>0</v>
      </c>
      <c r="AR182" s="142" t="s">
        <v>150</v>
      </c>
      <c r="AT182" s="142" t="s">
        <v>146</v>
      </c>
      <c r="AU182" s="142" t="s">
        <v>78</v>
      </c>
      <c r="AY182" s="15" t="s">
        <v>144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5" t="s">
        <v>76</v>
      </c>
      <c r="BK182" s="143">
        <f>ROUND(I182*H182,2)</f>
        <v>0</v>
      </c>
      <c r="BL182" s="15" t="s">
        <v>150</v>
      </c>
      <c r="BM182" s="142" t="s">
        <v>1612</v>
      </c>
    </row>
    <row r="183" spans="2:65" s="1" customFormat="1">
      <c r="B183" s="30"/>
      <c r="D183" s="144" t="s">
        <v>152</v>
      </c>
      <c r="F183" s="145" t="s">
        <v>1613</v>
      </c>
      <c r="I183" s="146"/>
      <c r="L183" s="30"/>
      <c r="M183" s="147"/>
      <c r="T183" s="51"/>
      <c r="AT183" s="15" t="s">
        <v>152</v>
      </c>
      <c r="AU183" s="15" t="s">
        <v>78</v>
      </c>
    </row>
    <row r="184" spans="2:65" s="1" customFormat="1" ht="16.5" customHeight="1">
      <c r="B184" s="30"/>
      <c r="C184" s="148" t="s">
        <v>275</v>
      </c>
      <c r="D184" s="148" t="s">
        <v>164</v>
      </c>
      <c r="E184" s="149" t="s">
        <v>1614</v>
      </c>
      <c r="F184" s="150" t="s">
        <v>1615</v>
      </c>
      <c r="G184" s="151" t="s">
        <v>241</v>
      </c>
      <c r="H184" s="152">
        <v>60.9</v>
      </c>
      <c r="I184" s="153"/>
      <c r="J184" s="154">
        <f>ROUND(I184*H184,2)</f>
        <v>0</v>
      </c>
      <c r="K184" s="155"/>
      <c r="L184" s="156"/>
      <c r="M184" s="157" t="s">
        <v>19</v>
      </c>
      <c r="N184" s="158" t="s">
        <v>40</v>
      </c>
      <c r="P184" s="140">
        <f>O184*H184</f>
        <v>0</v>
      </c>
      <c r="Q184" s="140">
        <v>4.8199999999999996E-3</v>
      </c>
      <c r="R184" s="140">
        <f>Q184*H184</f>
        <v>0.29353799999999997</v>
      </c>
      <c r="S184" s="140">
        <v>0</v>
      </c>
      <c r="T184" s="141">
        <f>S184*H184</f>
        <v>0</v>
      </c>
      <c r="AR184" s="142" t="s">
        <v>167</v>
      </c>
      <c r="AT184" s="142" t="s">
        <v>164</v>
      </c>
      <c r="AU184" s="142" t="s">
        <v>78</v>
      </c>
      <c r="AY184" s="15" t="s">
        <v>144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5" t="s">
        <v>76</v>
      </c>
      <c r="BK184" s="143">
        <f>ROUND(I184*H184,2)</f>
        <v>0</v>
      </c>
      <c r="BL184" s="15" t="s">
        <v>150</v>
      </c>
      <c r="BM184" s="142" t="s">
        <v>1616</v>
      </c>
    </row>
    <row r="185" spans="2:65" s="12" customFormat="1">
      <c r="B185" s="159"/>
      <c r="D185" s="160" t="s">
        <v>169</v>
      </c>
      <c r="E185" s="166" t="s">
        <v>19</v>
      </c>
      <c r="F185" s="161" t="s">
        <v>1617</v>
      </c>
      <c r="H185" s="162">
        <v>60.9</v>
      </c>
      <c r="I185" s="163"/>
      <c r="L185" s="159"/>
      <c r="M185" s="164"/>
      <c r="T185" s="165"/>
      <c r="AT185" s="166" t="s">
        <v>169</v>
      </c>
      <c r="AU185" s="166" t="s">
        <v>78</v>
      </c>
      <c r="AV185" s="12" t="s">
        <v>78</v>
      </c>
      <c r="AW185" s="12" t="s">
        <v>31</v>
      </c>
      <c r="AX185" s="12" t="s">
        <v>69</v>
      </c>
      <c r="AY185" s="166" t="s">
        <v>144</v>
      </c>
    </row>
    <row r="186" spans="2:65" s="13" customFormat="1">
      <c r="B186" s="168"/>
      <c r="D186" s="160" t="s">
        <v>169</v>
      </c>
      <c r="E186" s="169" t="s">
        <v>19</v>
      </c>
      <c r="F186" s="170" t="s">
        <v>405</v>
      </c>
      <c r="H186" s="171">
        <v>60.9</v>
      </c>
      <c r="I186" s="172"/>
      <c r="L186" s="168"/>
      <c r="M186" s="173"/>
      <c r="T186" s="174"/>
      <c r="AT186" s="169" t="s">
        <v>169</v>
      </c>
      <c r="AU186" s="169" t="s">
        <v>78</v>
      </c>
      <c r="AV186" s="13" t="s">
        <v>150</v>
      </c>
      <c r="AW186" s="13" t="s">
        <v>31</v>
      </c>
      <c r="AX186" s="13" t="s">
        <v>76</v>
      </c>
      <c r="AY186" s="169" t="s">
        <v>144</v>
      </c>
    </row>
    <row r="187" spans="2:65" s="1" customFormat="1" ht="24.15" customHeight="1">
      <c r="B187" s="30"/>
      <c r="C187" s="130" t="s">
        <v>280</v>
      </c>
      <c r="D187" s="130" t="s">
        <v>146</v>
      </c>
      <c r="E187" s="131" t="s">
        <v>1618</v>
      </c>
      <c r="F187" s="132" t="s">
        <v>1619</v>
      </c>
      <c r="G187" s="133" t="s">
        <v>156</v>
      </c>
      <c r="H187" s="134">
        <v>3</v>
      </c>
      <c r="I187" s="135"/>
      <c r="J187" s="136">
        <f>ROUND(I187*H187,2)</f>
        <v>0</v>
      </c>
      <c r="K187" s="137"/>
      <c r="L187" s="30"/>
      <c r="M187" s="138" t="s">
        <v>19</v>
      </c>
      <c r="N187" s="139" t="s">
        <v>40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150</v>
      </c>
      <c r="AT187" s="142" t="s">
        <v>146</v>
      </c>
      <c r="AU187" s="142" t="s">
        <v>78</v>
      </c>
      <c r="AY187" s="15" t="s">
        <v>144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5" t="s">
        <v>76</v>
      </c>
      <c r="BK187" s="143">
        <f>ROUND(I187*H187,2)</f>
        <v>0</v>
      </c>
      <c r="BL187" s="15" t="s">
        <v>150</v>
      </c>
      <c r="BM187" s="142" t="s">
        <v>1620</v>
      </c>
    </row>
    <row r="188" spans="2:65" s="1" customFormat="1">
      <c r="B188" s="30"/>
      <c r="D188" s="144" t="s">
        <v>152</v>
      </c>
      <c r="F188" s="145" t="s">
        <v>1621</v>
      </c>
      <c r="I188" s="146"/>
      <c r="L188" s="30"/>
      <c r="M188" s="147"/>
      <c r="T188" s="51"/>
      <c r="AT188" s="15" t="s">
        <v>152</v>
      </c>
      <c r="AU188" s="15" t="s">
        <v>78</v>
      </c>
    </row>
    <row r="189" spans="2:65" s="1" customFormat="1" ht="19.2">
      <c r="B189" s="30"/>
      <c r="D189" s="160" t="s">
        <v>235</v>
      </c>
      <c r="F189" s="167" t="s">
        <v>1598</v>
      </c>
      <c r="I189" s="146"/>
      <c r="L189" s="30"/>
      <c r="M189" s="147"/>
      <c r="T189" s="51"/>
      <c r="AT189" s="15" t="s">
        <v>235</v>
      </c>
      <c r="AU189" s="15" t="s">
        <v>78</v>
      </c>
    </row>
    <row r="190" spans="2:65" s="1" customFormat="1" ht="16.5" customHeight="1">
      <c r="B190" s="30"/>
      <c r="C190" s="148" t="s">
        <v>285</v>
      </c>
      <c r="D190" s="148" t="s">
        <v>164</v>
      </c>
      <c r="E190" s="149" t="s">
        <v>1622</v>
      </c>
      <c r="F190" s="150" t="s">
        <v>1623</v>
      </c>
      <c r="G190" s="151" t="s">
        <v>156</v>
      </c>
      <c r="H190" s="152">
        <v>3</v>
      </c>
      <c r="I190" s="153"/>
      <c r="J190" s="154">
        <f>ROUND(I190*H190,2)</f>
        <v>0</v>
      </c>
      <c r="K190" s="155"/>
      <c r="L190" s="156"/>
      <c r="M190" s="157" t="s">
        <v>19</v>
      </c>
      <c r="N190" s="158" t="s">
        <v>40</v>
      </c>
      <c r="P190" s="140">
        <f>O190*H190</f>
        <v>0</v>
      </c>
      <c r="Q190" s="140">
        <v>4.8999999999999998E-4</v>
      </c>
      <c r="R190" s="140">
        <f>Q190*H190</f>
        <v>1.47E-3</v>
      </c>
      <c r="S190" s="140">
        <v>0</v>
      </c>
      <c r="T190" s="141">
        <f>S190*H190</f>
        <v>0</v>
      </c>
      <c r="AR190" s="142" t="s">
        <v>167</v>
      </c>
      <c r="AT190" s="142" t="s">
        <v>164</v>
      </c>
      <c r="AU190" s="142" t="s">
        <v>78</v>
      </c>
      <c r="AY190" s="15" t="s">
        <v>144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5" t="s">
        <v>76</v>
      </c>
      <c r="BK190" s="143">
        <f>ROUND(I190*H190,2)</f>
        <v>0</v>
      </c>
      <c r="BL190" s="15" t="s">
        <v>150</v>
      </c>
      <c r="BM190" s="142" t="s">
        <v>1624</v>
      </c>
    </row>
    <row r="191" spans="2:65" s="1" customFormat="1" ht="24.15" customHeight="1">
      <c r="B191" s="30"/>
      <c r="C191" s="130" t="s">
        <v>291</v>
      </c>
      <c r="D191" s="130" t="s">
        <v>146</v>
      </c>
      <c r="E191" s="131" t="s">
        <v>1625</v>
      </c>
      <c r="F191" s="132" t="s">
        <v>1626</v>
      </c>
      <c r="G191" s="133" t="s">
        <v>156</v>
      </c>
      <c r="H191" s="134">
        <v>2</v>
      </c>
      <c r="I191" s="135"/>
      <c r="J191" s="136">
        <f>ROUND(I191*H191,2)</f>
        <v>0</v>
      </c>
      <c r="K191" s="137"/>
      <c r="L191" s="30"/>
      <c r="M191" s="138" t="s">
        <v>19</v>
      </c>
      <c r="N191" s="139" t="s">
        <v>40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150</v>
      </c>
      <c r="AT191" s="142" t="s">
        <v>146</v>
      </c>
      <c r="AU191" s="142" t="s">
        <v>78</v>
      </c>
      <c r="AY191" s="15" t="s">
        <v>144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5" t="s">
        <v>76</v>
      </c>
      <c r="BK191" s="143">
        <f>ROUND(I191*H191,2)</f>
        <v>0</v>
      </c>
      <c r="BL191" s="15" t="s">
        <v>150</v>
      </c>
      <c r="BM191" s="142" t="s">
        <v>1627</v>
      </c>
    </row>
    <row r="192" spans="2:65" s="1" customFormat="1">
      <c r="B192" s="30"/>
      <c r="D192" s="144" t="s">
        <v>152</v>
      </c>
      <c r="F192" s="145" t="s">
        <v>1628</v>
      </c>
      <c r="I192" s="146"/>
      <c r="L192" s="30"/>
      <c r="M192" s="147"/>
      <c r="T192" s="51"/>
      <c r="AT192" s="15" t="s">
        <v>152</v>
      </c>
      <c r="AU192" s="15" t="s">
        <v>78</v>
      </c>
    </row>
    <row r="193" spans="2:65" s="1" customFormat="1" ht="19.2">
      <c r="B193" s="30"/>
      <c r="D193" s="160" t="s">
        <v>235</v>
      </c>
      <c r="F193" s="167" t="s">
        <v>1598</v>
      </c>
      <c r="I193" s="146"/>
      <c r="L193" s="30"/>
      <c r="M193" s="147"/>
      <c r="T193" s="51"/>
      <c r="AT193" s="15" t="s">
        <v>235</v>
      </c>
      <c r="AU193" s="15" t="s">
        <v>78</v>
      </c>
    </row>
    <row r="194" spans="2:65" s="12" customFormat="1">
      <c r="B194" s="159"/>
      <c r="D194" s="160" t="s">
        <v>169</v>
      </c>
      <c r="E194" s="166" t="s">
        <v>19</v>
      </c>
      <c r="F194" s="161" t="s">
        <v>78</v>
      </c>
      <c r="H194" s="162">
        <v>2</v>
      </c>
      <c r="I194" s="163"/>
      <c r="L194" s="159"/>
      <c r="M194" s="164"/>
      <c r="T194" s="165"/>
      <c r="AT194" s="166" t="s">
        <v>169</v>
      </c>
      <c r="AU194" s="166" t="s">
        <v>78</v>
      </c>
      <c r="AV194" s="12" t="s">
        <v>78</v>
      </c>
      <c r="AW194" s="12" t="s">
        <v>31</v>
      </c>
      <c r="AX194" s="12" t="s">
        <v>69</v>
      </c>
      <c r="AY194" s="166" t="s">
        <v>144</v>
      </c>
    </row>
    <row r="195" spans="2:65" s="13" customFormat="1">
      <c r="B195" s="168"/>
      <c r="D195" s="160" t="s">
        <v>169</v>
      </c>
      <c r="E195" s="169" t="s">
        <v>19</v>
      </c>
      <c r="F195" s="170" t="s">
        <v>405</v>
      </c>
      <c r="H195" s="171">
        <v>2</v>
      </c>
      <c r="I195" s="172"/>
      <c r="L195" s="168"/>
      <c r="M195" s="173"/>
      <c r="T195" s="174"/>
      <c r="AT195" s="169" t="s">
        <v>169</v>
      </c>
      <c r="AU195" s="169" t="s">
        <v>78</v>
      </c>
      <c r="AV195" s="13" t="s">
        <v>150</v>
      </c>
      <c r="AW195" s="13" t="s">
        <v>31</v>
      </c>
      <c r="AX195" s="13" t="s">
        <v>76</v>
      </c>
      <c r="AY195" s="169" t="s">
        <v>144</v>
      </c>
    </row>
    <row r="196" spans="2:65" s="1" customFormat="1" ht="16.5" customHeight="1">
      <c r="B196" s="30"/>
      <c r="C196" s="148" t="s">
        <v>296</v>
      </c>
      <c r="D196" s="148" t="s">
        <v>164</v>
      </c>
      <c r="E196" s="149" t="s">
        <v>1629</v>
      </c>
      <c r="F196" s="150" t="s">
        <v>1630</v>
      </c>
      <c r="G196" s="151" t="s">
        <v>156</v>
      </c>
      <c r="H196" s="152">
        <v>2</v>
      </c>
      <c r="I196" s="153"/>
      <c r="J196" s="154">
        <f>ROUND(I196*H196,2)</f>
        <v>0</v>
      </c>
      <c r="K196" s="155"/>
      <c r="L196" s="156"/>
      <c r="M196" s="157" t="s">
        <v>19</v>
      </c>
      <c r="N196" s="158" t="s">
        <v>40</v>
      </c>
      <c r="P196" s="140">
        <f>O196*H196</f>
        <v>0</v>
      </c>
      <c r="Q196" s="140">
        <v>1E-4</v>
      </c>
      <c r="R196" s="140">
        <f>Q196*H196</f>
        <v>2.0000000000000001E-4</v>
      </c>
      <c r="S196" s="140">
        <v>0</v>
      </c>
      <c r="T196" s="141">
        <f>S196*H196</f>
        <v>0</v>
      </c>
      <c r="AR196" s="142" t="s">
        <v>167</v>
      </c>
      <c r="AT196" s="142" t="s">
        <v>164</v>
      </c>
      <c r="AU196" s="142" t="s">
        <v>78</v>
      </c>
      <c r="AY196" s="15" t="s">
        <v>144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5" t="s">
        <v>76</v>
      </c>
      <c r="BK196" s="143">
        <f>ROUND(I196*H196,2)</f>
        <v>0</v>
      </c>
      <c r="BL196" s="15" t="s">
        <v>150</v>
      </c>
      <c r="BM196" s="142" t="s">
        <v>1631</v>
      </c>
    </row>
    <row r="197" spans="2:65" s="1" customFormat="1" ht="24.15" customHeight="1">
      <c r="B197" s="30"/>
      <c r="C197" s="130" t="s">
        <v>196</v>
      </c>
      <c r="D197" s="130" t="s">
        <v>146</v>
      </c>
      <c r="E197" s="131" t="s">
        <v>1632</v>
      </c>
      <c r="F197" s="132" t="s">
        <v>1633</v>
      </c>
      <c r="G197" s="133" t="s">
        <v>156</v>
      </c>
      <c r="H197" s="134">
        <v>3</v>
      </c>
      <c r="I197" s="135"/>
      <c r="J197" s="136">
        <f>ROUND(I197*H197,2)</f>
        <v>0</v>
      </c>
      <c r="K197" s="137"/>
      <c r="L197" s="30"/>
      <c r="M197" s="138" t="s">
        <v>19</v>
      </c>
      <c r="N197" s="139" t="s">
        <v>40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150</v>
      </c>
      <c r="AT197" s="142" t="s">
        <v>146</v>
      </c>
      <c r="AU197" s="142" t="s">
        <v>78</v>
      </c>
      <c r="AY197" s="15" t="s">
        <v>144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76</v>
      </c>
      <c r="BK197" s="143">
        <f>ROUND(I197*H197,2)</f>
        <v>0</v>
      </c>
      <c r="BL197" s="15" t="s">
        <v>150</v>
      </c>
      <c r="BM197" s="142" t="s">
        <v>1634</v>
      </c>
    </row>
    <row r="198" spans="2:65" s="1" customFormat="1">
      <c r="B198" s="30"/>
      <c r="D198" s="144" t="s">
        <v>152</v>
      </c>
      <c r="F198" s="145" t="s">
        <v>1635</v>
      </c>
      <c r="I198" s="146"/>
      <c r="L198" s="30"/>
      <c r="M198" s="147"/>
      <c r="T198" s="51"/>
      <c r="AT198" s="15" t="s">
        <v>152</v>
      </c>
      <c r="AU198" s="15" t="s">
        <v>78</v>
      </c>
    </row>
    <row r="199" spans="2:65" s="1" customFormat="1" ht="16.5" customHeight="1">
      <c r="B199" s="30"/>
      <c r="C199" s="148" t="s">
        <v>307</v>
      </c>
      <c r="D199" s="148" t="s">
        <v>164</v>
      </c>
      <c r="E199" s="149" t="s">
        <v>1636</v>
      </c>
      <c r="F199" s="150" t="s">
        <v>1637</v>
      </c>
      <c r="G199" s="151" t="s">
        <v>156</v>
      </c>
      <c r="H199" s="152">
        <v>3</v>
      </c>
      <c r="I199" s="153"/>
      <c r="J199" s="154">
        <f>ROUND(I199*H199,2)</f>
        <v>0</v>
      </c>
      <c r="K199" s="155"/>
      <c r="L199" s="156"/>
      <c r="M199" s="157" t="s">
        <v>19</v>
      </c>
      <c r="N199" s="158" t="s">
        <v>40</v>
      </c>
      <c r="P199" s="140">
        <f>O199*H199</f>
        <v>0</v>
      </c>
      <c r="Q199" s="140">
        <v>6.4999999999999997E-4</v>
      </c>
      <c r="R199" s="140">
        <f>Q199*H199</f>
        <v>1.9499999999999999E-3</v>
      </c>
      <c r="S199" s="140">
        <v>0</v>
      </c>
      <c r="T199" s="141">
        <f>S199*H199</f>
        <v>0</v>
      </c>
      <c r="AR199" s="142" t="s">
        <v>167</v>
      </c>
      <c r="AT199" s="142" t="s">
        <v>164</v>
      </c>
      <c r="AU199" s="142" t="s">
        <v>78</v>
      </c>
      <c r="AY199" s="15" t="s">
        <v>144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5" t="s">
        <v>76</v>
      </c>
      <c r="BK199" s="143">
        <f>ROUND(I199*H199,2)</f>
        <v>0</v>
      </c>
      <c r="BL199" s="15" t="s">
        <v>150</v>
      </c>
      <c r="BM199" s="142" t="s">
        <v>1638</v>
      </c>
    </row>
    <row r="200" spans="2:65" s="1" customFormat="1" ht="24.15" customHeight="1">
      <c r="B200" s="30"/>
      <c r="C200" s="130" t="s">
        <v>312</v>
      </c>
      <c r="D200" s="130" t="s">
        <v>146</v>
      </c>
      <c r="E200" s="131" t="s">
        <v>1639</v>
      </c>
      <c r="F200" s="132" t="s">
        <v>1640</v>
      </c>
      <c r="G200" s="133" t="s">
        <v>156</v>
      </c>
      <c r="H200" s="134">
        <v>1</v>
      </c>
      <c r="I200" s="135"/>
      <c r="J200" s="136">
        <f>ROUND(I200*H200,2)</f>
        <v>0</v>
      </c>
      <c r="K200" s="137"/>
      <c r="L200" s="30"/>
      <c r="M200" s="138" t="s">
        <v>19</v>
      </c>
      <c r="N200" s="139" t="s">
        <v>40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150</v>
      </c>
      <c r="AT200" s="142" t="s">
        <v>146</v>
      </c>
      <c r="AU200" s="142" t="s">
        <v>78</v>
      </c>
      <c r="AY200" s="15" t="s">
        <v>144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5" t="s">
        <v>76</v>
      </c>
      <c r="BK200" s="143">
        <f>ROUND(I200*H200,2)</f>
        <v>0</v>
      </c>
      <c r="BL200" s="15" t="s">
        <v>150</v>
      </c>
      <c r="BM200" s="142" t="s">
        <v>1641</v>
      </c>
    </row>
    <row r="201" spans="2:65" s="1" customFormat="1">
      <c r="B201" s="30"/>
      <c r="D201" s="144" t="s">
        <v>152</v>
      </c>
      <c r="F201" s="145" t="s">
        <v>1642</v>
      </c>
      <c r="I201" s="146"/>
      <c r="L201" s="30"/>
      <c r="M201" s="147"/>
      <c r="T201" s="51"/>
      <c r="AT201" s="15" t="s">
        <v>152</v>
      </c>
      <c r="AU201" s="15" t="s">
        <v>78</v>
      </c>
    </row>
    <row r="202" spans="2:65" s="1" customFormat="1" ht="16.5" customHeight="1">
      <c r="B202" s="30"/>
      <c r="C202" s="148" t="s">
        <v>317</v>
      </c>
      <c r="D202" s="148" t="s">
        <v>164</v>
      </c>
      <c r="E202" s="149" t="s">
        <v>1643</v>
      </c>
      <c r="F202" s="150" t="s">
        <v>1644</v>
      </c>
      <c r="G202" s="151" t="s">
        <v>156</v>
      </c>
      <c r="H202" s="152">
        <v>1</v>
      </c>
      <c r="I202" s="153"/>
      <c r="J202" s="154">
        <f>ROUND(I202*H202,2)</f>
        <v>0</v>
      </c>
      <c r="K202" s="155"/>
      <c r="L202" s="156"/>
      <c r="M202" s="157" t="s">
        <v>19</v>
      </c>
      <c r="N202" s="158" t="s">
        <v>40</v>
      </c>
      <c r="P202" s="140">
        <f>O202*H202</f>
        <v>0</v>
      </c>
      <c r="Q202" s="140">
        <v>5.5000000000000003E-4</v>
      </c>
      <c r="R202" s="140">
        <f>Q202*H202</f>
        <v>5.5000000000000003E-4</v>
      </c>
      <c r="S202" s="140">
        <v>0</v>
      </c>
      <c r="T202" s="141">
        <f>S202*H202</f>
        <v>0</v>
      </c>
      <c r="AR202" s="142" t="s">
        <v>167</v>
      </c>
      <c r="AT202" s="142" t="s">
        <v>164</v>
      </c>
      <c r="AU202" s="142" t="s">
        <v>78</v>
      </c>
      <c r="AY202" s="15" t="s">
        <v>144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5" t="s">
        <v>76</v>
      </c>
      <c r="BK202" s="143">
        <f>ROUND(I202*H202,2)</f>
        <v>0</v>
      </c>
      <c r="BL202" s="15" t="s">
        <v>150</v>
      </c>
      <c r="BM202" s="142" t="s">
        <v>1645</v>
      </c>
    </row>
    <row r="203" spans="2:65" s="1" customFormat="1" ht="24.15" customHeight="1">
      <c r="B203" s="30"/>
      <c r="C203" s="130" t="s">
        <v>323</v>
      </c>
      <c r="D203" s="130" t="s">
        <v>146</v>
      </c>
      <c r="E203" s="131" t="s">
        <v>1646</v>
      </c>
      <c r="F203" s="132" t="s">
        <v>1647</v>
      </c>
      <c r="G203" s="133" t="s">
        <v>156</v>
      </c>
      <c r="H203" s="134">
        <v>13</v>
      </c>
      <c r="I203" s="135"/>
      <c r="J203" s="136">
        <f>ROUND(I203*H203,2)</f>
        <v>0</v>
      </c>
      <c r="K203" s="137"/>
      <c r="L203" s="30"/>
      <c r="M203" s="138" t="s">
        <v>19</v>
      </c>
      <c r="N203" s="139" t="s">
        <v>40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150</v>
      </c>
      <c r="AT203" s="142" t="s">
        <v>146</v>
      </c>
      <c r="AU203" s="142" t="s">
        <v>78</v>
      </c>
      <c r="AY203" s="15" t="s">
        <v>144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5" t="s">
        <v>76</v>
      </c>
      <c r="BK203" s="143">
        <f>ROUND(I203*H203,2)</f>
        <v>0</v>
      </c>
      <c r="BL203" s="15" t="s">
        <v>150</v>
      </c>
      <c r="BM203" s="142" t="s">
        <v>1648</v>
      </c>
    </row>
    <row r="204" spans="2:65" s="1" customFormat="1">
      <c r="B204" s="30"/>
      <c r="D204" s="144" t="s">
        <v>152</v>
      </c>
      <c r="F204" s="145" t="s">
        <v>1649</v>
      </c>
      <c r="I204" s="146"/>
      <c r="L204" s="30"/>
      <c r="M204" s="147"/>
      <c r="T204" s="51"/>
      <c r="AT204" s="15" t="s">
        <v>152</v>
      </c>
      <c r="AU204" s="15" t="s">
        <v>78</v>
      </c>
    </row>
    <row r="205" spans="2:65" s="1" customFormat="1" ht="16.5" customHeight="1">
      <c r="B205" s="30"/>
      <c r="C205" s="148" t="s">
        <v>328</v>
      </c>
      <c r="D205" s="148" t="s">
        <v>164</v>
      </c>
      <c r="E205" s="149" t="s">
        <v>1650</v>
      </c>
      <c r="F205" s="150" t="s">
        <v>1651</v>
      </c>
      <c r="G205" s="151" t="s">
        <v>156</v>
      </c>
      <c r="H205" s="152">
        <v>13</v>
      </c>
      <c r="I205" s="153"/>
      <c r="J205" s="154">
        <f>ROUND(I205*H205,2)</f>
        <v>0</v>
      </c>
      <c r="K205" s="155"/>
      <c r="L205" s="156"/>
      <c r="M205" s="157" t="s">
        <v>19</v>
      </c>
      <c r="N205" s="158" t="s">
        <v>40</v>
      </c>
      <c r="P205" s="140">
        <f>O205*H205</f>
        <v>0</v>
      </c>
      <c r="Q205" s="140">
        <v>1.32E-3</v>
      </c>
      <c r="R205" s="140">
        <f>Q205*H205</f>
        <v>1.7160000000000002E-2</v>
      </c>
      <c r="S205" s="140">
        <v>0</v>
      </c>
      <c r="T205" s="141">
        <f>S205*H205</f>
        <v>0</v>
      </c>
      <c r="AR205" s="142" t="s">
        <v>167</v>
      </c>
      <c r="AT205" s="142" t="s">
        <v>164</v>
      </c>
      <c r="AU205" s="142" t="s">
        <v>78</v>
      </c>
      <c r="AY205" s="15" t="s">
        <v>144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5" t="s">
        <v>76</v>
      </c>
      <c r="BK205" s="143">
        <f>ROUND(I205*H205,2)</f>
        <v>0</v>
      </c>
      <c r="BL205" s="15" t="s">
        <v>150</v>
      </c>
      <c r="BM205" s="142" t="s">
        <v>1652</v>
      </c>
    </row>
    <row r="206" spans="2:65" s="1" customFormat="1" ht="16.5" customHeight="1">
      <c r="B206" s="30"/>
      <c r="C206" s="130" t="s">
        <v>332</v>
      </c>
      <c r="D206" s="130" t="s">
        <v>146</v>
      </c>
      <c r="E206" s="131" t="s">
        <v>1653</v>
      </c>
      <c r="F206" s="132" t="s">
        <v>1654</v>
      </c>
      <c r="G206" s="133" t="s">
        <v>241</v>
      </c>
      <c r="H206" s="134">
        <v>80</v>
      </c>
      <c r="I206" s="135"/>
      <c r="J206" s="136">
        <f>ROUND(I206*H206,2)</f>
        <v>0</v>
      </c>
      <c r="K206" s="137"/>
      <c r="L206" s="30"/>
      <c r="M206" s="138" t="s">
        <v>19</v>
      </c>
      <c r="N206" s="139" t="s">
        <v>40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150</v>
      </c>
      <c r="AT206" s="142" t="s">
        <v>146</v>
      </c>
      <c r="AU206" s="142" t="s">
        <v>78</v>
      </c>
      <c r="AY206" s="15" t="s">
        <v>144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5" t="s">
        <v>76</v>
      </c>
      <c r="BK206" s="143">
        <f>ROUND(I206*H206,2)</f>
        <v>0</v>
      </c>
      <c r="BL206" s="15" t="s">
        <v>150</v>
      </c>
      <c r="BM206" s="142" t="s">
        <v>1655</v>
      </c>
    </row>
    <row r="207" spans="2:65" s="1" customFormat="1">
      <c r="B207" s="30"/>
      <c r="D207" s="144" t="s">
        <v>152</v>
      </c>
      <c r="F207" s="145" t="s">
        <v>1656</v>
      </c>
      <c r="I207" s="146"/>
      <c r="L207" s="30"/>
      <c r="M207" s="147"/>
      <c r="T207" s="51"/>
      <c r="AT207" s="15" t="s">
        <v>152</v>
      </c>
      <c r="AU207" s="15" t="s">
        <v>78</v>
      </c>
    </row>
    <row r="208" spans="2:65" s="12" customFormat="1">
      <c r="B208" s="159"/>
      <c r="D208" s="160" t="s">
        <v>169</v>
      </c>
      <c r="E208" s="166" t="s">
        <v>19</v>
      </c>
      <c r="F208" s="161" t="s">
        <v>1657</v>
      </c>
      <c r="H208" s="162">
        <v>80</v>
      </c>
      <c r="I208" s="163"/>
      <c r="L208" s="159"/>
      <c r="M208" s="164"/>
      <c r="T208" s="165"/>
      <c r="AT208" s="166" t="s">
        <v>169</v>
      </c>
      <c r="AU208" s="166" t="s">
        <v>78</v>
      </c>
      <c r="AV208" s="12" t="s">
        <v>78</v>
      </c>
      <c r="AW208" s="12" t="s">
        <v>31</v>
      </c>
      <c r="AX208" s="12" t="s">
        <v>69</v>
      </c>
      <c r="AY208" s="166" t="s">
        <v>144</v>
      </c>
    </row>
    <row r="209" spans="2:65" s="13" customFormat="1">
      <c r="B209" s="168"/>
      <c r="D209" s="160" t="s">
        <v>169</v>
      </c>
      <c r="E209" s="169" t="s">
        <v>19</v>
      </c>
      <c r="F209" s="170" t="s">
        <v>405</v>
      </c>
      <c r="H209" s="171">
        <v>80</v>
      </c>
      <c r="I209" s="172"/>
      <c r="L209" s="168"/>
      <c r="M209" s="173"/>
      <c r="T209" s="174"/>
      <c r="AT209" s="169" t="s">
        <v>169</v>
      </c>
      <c r="AU209" s="169" t="s">
        <v>78</v>
      </c>
      <c r="AV209" s="13" t="s">
        <v>150</v>
      </c>
      <c r="AW209" s="13" t="s">
        <v>31</v>
      </c>
      <c r="AX209" s="13" t="s">
        <v>76</v>
      </c>
      <c r="AY209" s="169" t="s">
        <v>144</v>
      </c>
    </row>
    <row r="210" spans="2:65" s="1" customFormat="1" ht="24.15" customHeight="1">
      <c r="B210" s="30"/>
      <c r="C210" s="130" t="s">
        <v>337</v>
      </c>
      <c r="D210" s="130" t="s">
        <v>146</v>
      </c>
      <c r="E210" s="131" t="s">
        <v>1658</v>
      </c>
      <c r="F210" s="132" t="s">
        <v>1659</v>
      </c>
      <c r="G210" s="133" t="s">
        <v>156</v>
      </c>
      <c r="H210" s="134">
        <v>2</v>
      </c>
      <c r="I210" s="135"/>
      <c r="J210" s="136">
        <f>ROUND(I210*H210,2)</f>
        <v>0</v>
      </c>
      <c r="K210" s="137"/>
      <c r="L210" s="30"/>
      <c r="M210" s="138" t="s">
        <v>19</v>
      </c>
      <c r="N210" s="139" t="s">
        <v>40</v>
      </c>
      <c r="P210" s="140">
        <f>O210*H210</f>
        <v>0</v>
      </c>
      <c r="Q210" s="140">
        <v>5.8029999999999998E-2</v>
      </c>
      <c r="R210" s="140">
        <f>Q210*H210</f>
        <v>0.11606</v>
      </c>
      <c r="S210" s="140">
        <v>0</v>
      </c>
      <c r="T210" s="141">
        <f>S210*H210</f>
        <v>0</v>
      </c>
      <c r="AR210" s="142" t="s">
        <v>150</v>
      </c>
      <c r="AT210" s="142" t="s">
        <v>146</v>
      </c>
      <c r="AU210" s="142" t="s">
        <v>78</v>
      </c>
      <c r="AY210" s="15" t="s">
        <v>144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5" t="s">
        <v>76</v>
      </c>
      <c r="BK210" s="143">
        <f>ROUND(I210*H210,2)</f>
        <v>0</v>
      </c>
      <c r="BL210" s="15" t="s">
        <v>150</v>
      </c>
      <c r="BM210" s="142" t="s">
        <v>1660</v>
      </c>
    </row>
    <row r="211" spans="2:65" s="1" customFormat="1">
      <c r="B211" s="30"/>
      <c r="D211" s="144" t="s">
        <v>152</v>
      </c>
      <c r="F211" s="145" t="s">
        <v>1661</v>
      </c>
      <c r="I211" s="146"/>
      <c r="L211" s="30"/>
      <c r="M211" s="147"/>
      <c r="T211" s="51"/>
      <c r="AT211" s="15" t="s">
        <v>152</v>
      </c>
      <c r="AU211" s="15" t="s">
        <v>78</v>
      </c>
    </row>
    <row r="212" spans="2:65" s="1" customFormat="1" ht="24.15" customHeight="1">
      <c r="B212" s="30"/>
      <c r="C212" s="130" t="s">
        <v>343</v>
      </c>
      <c r="D212" s="130" t="s">
        <v>146</v>
      </c>
      <c r="E212" s="131" t="s">
        <v>1662</v>
      </c>
      <c r="F212" s="132" t="s">
        <v>1663</v>
      </c>
      <c r="G212" s="133" t="s">
        <v>156</v>
      </c>
      <c r="H212" s="134">
        <v>2</v>
      </c>
      <c r="I212" s="135"/>
      <c r="J212" s="136">
        <f>ROUND(I212*H212,2)</f>
        <v>0</v>
      </c>
      <c r="K212" s="137"/>
      <c r="L212" s="30"/>
      <c r="M212" s="138" t="s">
        <v>19</v>
      </c>
      <c r="N212" s="139" t="s">
        <v>40</v>
      </c>
      <c r="P212" s="140">
        <f>O212*H212</f>
        <v>0</v>
      </c>
      <c r="Q212" s="140">
        <v>6.8959999999999994E-2</v>
      </c>
      <c r="R212" s="140">
        <f>Q212*H212</f>
        <v>0.13791999999999999</v>
      </c>
      <c r="S212" s="140">
        <v>0</v>
      </c>
      <c r="T212" s="141">
        <f>S212*H212</f>
        <v>0</v>
      </c>
      <c r="AR212" s="142" t="s">
        <v>150</v>
      </c>
      <c r="AT212" s="142" t="s">
        <v>146</v>
      </c>
      <c r="AU212" s="142" t="s">
        <v>78</v>
      </c>
      <c r="AY212" s="15" t="s">
        <v>144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5" t="s">
        <v>76</v>
      </c>
      <c r="BK212" s="143">
        <f>ROUND(I212*H212,2)</f>
        <v>0</v>
      </c>
      <c r="BL212" s="15" t="s">
        <v>150</v>
      </c>
      <c r="BM212" s="142" t="s">
        <v>1664</v>
      </c>
    </row>
    <row r="213" spans="2:65" s="1" customFormat="1">
      <c r="B213" s="30"/>
      <c r="D213" s="144" t="s">
        <v>152</v>
      </c>
      <c r="F213" s="145" t="s">
        <v>1665</v>
      </c>
      <c r="I213" s="146"/>
      <c r="L213" s="30"/>
      <c r="M213" s="147"/>
      <c r="T213" s="51"/>
      <c r="AT213" s="15" t="s">
        <v>152</v>
      </c>
      <c r="AU213" s="15" t="s">
        <v>78</v>
      </c>
    </row>
    <row r="214" spans="2:65" s="1" customFormat="1" ht="24.15" customHeight="1">
      <c r="B214" s="30"/>
      <c r="C214" s="130" t="s">
        <v>349</v>
      </c>
      <c r="D214" s="130" t="s">
        <v>146</v>
      </c>
      <c r="E214" s="131" t="s">
        <v>1666</v>
      </c>
      <c r="F214" s="132" t="s">
        <v>1667</v>
      </c>
      <c r="G214" s="133" t="s">
        <v>156</v>
      </c>
      <c r="H214" s="134">
        <v>1</v>
      </c>
      <c r="I214" s="135"/>
      <c r="J214" s="136">
        <f>ROUND(I214*H214,2)</f>
        <v>0</v>
      </c>
      <c r="K214" s="137"/>
      <c r="L214" s="30"/>
      <c r="M214" s="138" t="s">
        <v>19</v>
      </c>
      <c r="N214" s="139" t="s">
        <v>40</v>
      </c>
      <c r="P214" s="140">
        <f>O214*H214</f>
        <v>0</v>
      </c>
      <c r="Q214" s="140">
        <v>6.8769999999999998E-2</v>
      </c>
      <c r="R214" s="140">
        <f>Q214*H214</f>
        <v>6.8769999999999998E-2</v>
      </c>
      <c r="S214" s="140">
        <v>0</v>
      </c>
      <c r="T214" s="141">
        <f>S214*H214</f>
        <v>0</v>
      </c>
      <c r="AR214" s="142" t="s">
        <v>150</v>
      </c>
      <c r="AT214" s="142" t="s">
        <v>146</v>
      </c>
      <c r="AU214" s="142" t="s">
        <v>78</v>
      </c>
      <c r="AY214" s="15" t="s">
        <v>144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5" t="s">
        <v>76</v>
      </c>
      <c r="BK214" s="143">
        <f>ROUND(I214*H214,2)</f>
        <v>0</v>
      </c>
      <c r="BL214" s="15" t="s">
        <v>150</v>
      </c>
      <c r="BM214" s="142" t="s">
        <v>1668</v>
      </c>
    </row>
    <row r="215" spans="2:65" s="1" customFormat="1">
      <c r="B215" s="30"/>
      <c r="D215" s="144" t="s">
        <v>152</v>
      </c>
      <c r="F215" s="145" t="s">
        <v>1669</v>
      </c>
      <c r="I215" s="146"/>
      <c r="L215" s="30"/>
      <c r="M215" s="147"/>
      <c r="T215" s="51"/>
      <c r="AT215" s="15" t="s">
        <v>152</v>
      </c>
      <c r="AU215" s="15" t="s">
        <v>78</v>
      </c>
    </row>
    <row r="216" spans="2:65" s="1" customFormat="1" ht="24.15" customHeight="1">
      <c r="B216" s="30"/>
      <c r="C216" s="130" t="s">
        <v>354</v>
      </c>
      <c r="D216" s="130" t="s">
        <v>146</v>
      </c>
      <c r="E216" s="131" t="s">
        <v>1670</v>
      </c>
      <c r="F216" s="132" t="s">
        <v>1671</v>
      </c>
      <c r="G216" s="133" t="s">
        <v>156</v>
      </c>
      <c r="H216" s="134">
        <v>1</v>
      </c>
      <c r="I216" s="135"/>
      <c r="J216" s="136">
        <f>ROUND(I216*H216,2)</f>
        <v>0</v>
      </c>
      <c r="K216" s="137"/>
      <c r="L216" s="30"/>
      <c r="M216" s="138" t="s">
        <v>19</v>
      </c>
      <c r="N216" s="139" t="s">
        <v>40</v>
      </c>
      <c r="P216" s="140">
        <f>O216*H216</f>
        <v>0</v>
      </c>
      <c r="Q216" s="140">
        <v>6.9470000000000004E-2</v>
      </c>
      <c r="R216" s="140">
        <f>Q216*H216</f>
        <v>6.9470000000000004E-2</v>
      </c>
      <c r="S216" s="140">
        <v>0</v>
      </c>
      <c r="T216" s="141">
        <f>S216*H216</f>
        <v>0</v>
      </c>
      <c r="AR216" s="142" t="s">
        <v>150</v>
      </c>
      <c r="AT216" s="142" t="s">
        <v>146</v>
      </c>
      <c r="AU216" s="142" t="s">
        <v>78</v>
      </c>
      <c r="AY216" s="15" t="s">
        <v>144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5" t="s">
        <v>76</v>
      </c>
      <c r="BK216" s="143">
        <f>ROUND(I216*H216,2)</f>
        <v>0</v>
      </c>
      <c r="BL216" s="15" t="s">
        <v>150</v>
      </c>
      <c r="BM216" s="142" t="s">
        <v>1672</v>
      </c>
    </row>
    <row r="217" spans="2:65" s="1" customFormat="1">
      <c r="B217" s="30"/>
      <c r="D217" s="144" t="s">
        <v>152</v>
      </c>
      <c r="F217" s="145" t="s">
        <v>1673</v>
      </c>
      <c r="I217" s="146"/>
      <c r="L217" s="30"/>
      <c r="M217" s="147"/>
      <c r="T217" s="51"/>
      <c r="AT217" s="15" t="s">
        <v>152</v>
      </c>
      <c r="AU217" s="15" t="s">
        <v>78</v>
      </c>
    </row>
    <row r="218" spans="2:65" s="1" customFormat="1" ht="24.15" customHeight="1">
      <c r="B218" s="30"/>
      <c r="C218" s="130" t="s">
        <v>357</v>
      </c>
      <c r="D218" s="130" t="s">
        <v>146</v>
      </c>
      <c r="E218" s="131" t="s">
        <v>1674</v>
      </c>
      <c r="F218" s="132" t="s">
        <v>1675</v>
      </c>
      <c r="G218" s="133" t="s">
        <v>156</v>
      </c>
      <c r="H218" s="134">
        <v>6</v>
      </c>
      <c r="I218" s="135"/>
      <c r="J218" s="136">
        <f>ROUND(I218*H218,2)</f>
        <v>0</v>
      </c>
      <c r="K218" s="137"/>
      <c r="L218" s="30"/>
      <c r="M218" s="138" t="s">
        <v>19</v>
      </c>
      <c r="N218" s="139" t="s">
        <v>40</v>
      </c>
      <c r="P218" s="140">
        <f>O218*H218</f>
        <v>0</v>
      </c>
      <c r="Q218" s="140">
        <v>1.136E-2</v>
      </c>
      <c r="R218" s="140">
        <f>Q218*H218</f>
        <v>6.8159999999999998E-2</v>
      </c>
      <c r="S218" s="140">
        <v>0</v>
      </c>
      <c r="T218" s="141">
        <f>S218*H218</f>
        <v>0</v>
      </c>
      <c r="AR218" s="142" t="s">
        <v>150</v>
      </c>
      <c r="AT218" s="142" t="s">
        <v>146</v>
      </c>
      <c r="AU218" s="142" t="s">
        <v>78</v>
      </c>
      <c r="AY218" s="15" t="s">
        <v>144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5" t="s">
        <v>76</v>
      </c>
      <c r="BK218" s="143">
        <f>ROUND(I218*H218,2)</f>
        <v>0</v>
      </c>
      <c r="BL218" s="15" t="s">
        <v>150</v>
      </c>
      <c r="BM218" s="142" t="s">
        <v>1676</v>
      </c>
    </row>
    <row r="219" spans="2:65" s="1" customFormat="1">
      <c r="B219" s="30"/>
      <c r="D219" s="144" t="s">
        <v>152</v>
      </c>
      <c r="F219" s="145" t="s">
        <v>1677</v>
      </c>
      <c r="I219" s="146"/>
      <c r="L219" s="30"/>
      <c r="M219" s="147"/>
      <c r="T219" s="51"/>
      <c r="AT219" s="15" t="s">
        <v>152</v>
      </c>
      <c r="AU219" s="15" t="s">
        <v>78</v>
      </c>
    </row>
    <row r="220" spans="2:65" s="1" customFormat="1" ht="24.15" customHeight="1">
      <c r="B220" s="30"/>
      <c r="C220" s="130" t="s">
        <v>362</v>
      </c>
      <c r="D220" s="130" t="s">
        <v>146</v>
      </c>
      <c r="E220" s="131" t="s">
        <v>1678</v>
      </c>
      <c r="F220" s="132" t="s">
        <v>1679</v>
      </c>
      <c r="G220" s="133" t="s">
        <v>156</v>
      </c>
      <c r="H220" s="134">
        <v>6</v>
      </c>
      <c r="I220" s="135"/>
      <c r="J220" s="136">
        <f>ROUND(I220*H220,2)</f>
        <v>0</v>
      </c>
      <c r="K220" s="137"/>
      <c r="L220" s="30"/>
      <c r="M220" s="138" t="s">
        <v>19</v>
      </c>
      <c r="N220" s="139" t="s">
        <v>40</v>
      </c>
      <c r="P220" s="140">
        <f>O220*H220</f>
        <v>0</v>
      </c>
      <c r="Q220" s="140">
        <v>6.2199999999999998E-3</v>
      </c>
      <c r="R220" s="140">
        <f>Q220*H220</f>
        <v>3.7319999999999999E-2</v>
      </c>
      <c r="S220" s="140">
        <v>0</v>
      </c>
      <c r="T220" s="141">
        <f>S220*H220</f>
        <v>0</v>
      </c>
      <c r="AR220" s="142" t="s">
        <v>150</v>
      </c>
      <c r="AT220" s="142" t="s">
        <v>146</v>
      </c>
      <c r="AU220" s="142" t="s">
        <v>78</v>
      </c>
      <c r="AY220" s="15" t="s">
        <v>144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5" t="s">
        <v>76</v>
      </c>
      <c r="BK220" s="143">
        <f>ROUND(I220*H220,2)</f>
        <v>0</v>
      </c>
      <c r="BL220" s="15" t="s">
        <v>150</v>
      </c>
      <c r="BM220" s="142" t="s">
        <v>1680</v>
      </c>
    </row>
    <row r="221" spans="2:65" s="1" customFormat="1">
      <c r="B221" s="30"/>
      <c r="D221" s="144" t="s">
        <v>152</v>
      </c>
      <c r="F221" s="145" t="s">
        <v>1681</v>
      </c>
      <c r="I221" s="146"/>
      <c r="L221" s="30"/>
      <c r="M221" s="147"/>
      <c r="T221" s="51"/>
      <c r="AT221" s="15" t="s">
        <v>152</v>
      </c>
      <c r="AU221" s="15" t="s">
        <v>78</v>
      </c>
    </row>
    <row r="222" spans="2:65" s="1" customFormat="1" ht="24.15" customHeight="1">
      <c r="B222" s="30"/>
      <c r="C222" s="130" t="s">
        <v>367</v>
      </c>
      <c r="D222" s="130" t="s">
        <v>146</v>
      </c>
      <c r="E222" s="131" t="s">
        <v>1682</v>
      </c>
      <c r="F222" s="132" t="s">
        <v>1683</v>
      </c>
      <c r="G222" s="133" t="s">
        <v>156</v>
      </c>
      <c r="H222" s="134">
        <v>6</v>
      </c>
      <c r="I222" s="135"/>
      <c r="J222" s="136">
        <f>ROUND(I222*H222,2)</f>
        <v>0</v>
      </c>
      <c r="K222" s="137"/>
      <c r="L222" s="30"/>
      <c r="M222" s="138" t="s">
        <v>19</v>
      </c>
      <c r="N222" s="139" t="s">
        <v>40</v>
      </c>
      <c r="P222" s="140">
        <f>O222*H222</f>
        <v>0</v>
      </c>
      <c r="Q222" s="140">
        <v>5.4539999999999998E-2</v>
      </c>
      <c r="R222" s="140">
        <f>Q222*H222</f>
        <v>0.32723999999999998</v>
      </c>
      <c r="S222" s="140">
        <v>0</v>
      </c>
      <c r="T222" s="141">
        <f>S222*H222</f>
        <v>0</v>
      </c>
      <c r="AR222" s="142" t="s">
        <v>150</v>
      </c>
      <c r="AT222" s="142" t="s">
        <v>146</v>
      </c>
      <c r="AU222" s="142" t="s">
        <v>78</v>
      </c>
      <c r="AY222" s="15" t="s">
        <v>144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5" t="s">
        <v>76</v>
      </c>
      <c r="BK222" s="143">
        <f>ROUND(I222*H222,2)</f>
        <v>0</v>
      </c>
      <c r="BL222" s="15" t="s">
        <v>150</v>
      </c>
      <c r="BM222" s="142" t="s">
        <v>1684</v>
      </c>
    </row>
    <row r="223" spans="2:65" s="1" customFormat="1">
      <c r="B223" s="30"/>
      <c r="D223" s="144" t="s">
        <v>152</v>
      </c>
      <c r="F223" s="145" t="s">
        <v>1685</v>
      </c>
      <c r="I223" s="146"/>
      <c r="L223" s="30"/>
      <c r="M223" s="147"/>
      <c r="T223" s="51"/>
      <c r="AT223" s="15" t="s">
        <v>152</v>
      </c>
      <c r="AU223" s="15" t="s">
        <v>78</v>
      </c>
    </row>
    <row r="224" spans="2:65" s="1" customFormat="1" ht="21.75" customHeight="1">
      <c r="B224" s="30"/>
      <c r="C224" s="130" t="s">
        <v>372</v>
      </c>
      <c r="D224" s="130" t="s">
        <v>146</v>
      </c>
      <c r="E224" s="131" t="s">
        <v>1686</v>
      </c>
      <c r="F224" s="132" t="s">
        <v>1687</v>
      </c>
      <c r="G224" s="133" t="s">
        <v>156</v>
      </c>
      <c r="H224" s="134">
        <v>2</v>
      </c>
      <c r="I224" s="135"/>
      <c r="J224" s="136">
        <f>ROUND(I224*H224,2)</f>
        <v>0</v>
      </c>
      <c r="K224" s="137"/>
      <c r="L224" s="30"/>
      <c r="M224" s="138" t="s">
        <v>19</v>
      </c>
      <c r="N224" s="139" t="s">
        <v>40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150</v>
      </c>
      <c r="AT224" s="142" t="s">
        <v>146</v>
      </c>
      <c r="AU224" s="142" t="s">
        <v>78</v>
      </c>
      <c r="AY224" s="15" t="s">
        <v>144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5" t="s">
        <v>76</v>
      </c>
      <c r="BK224" s="143">
        <f>ROUND(I224*H224,2)</f>
        <v>0</v>
      </c>
      <c r="BL224" s="15" t="s">
        <v>150</v>
      </c>
      <c r="BM224" s="142" t="s">
        <v>1688</v>
      </c>
    </row>
    <row r="225" spans="2:65" s="1" customFormat="1" ht="16.5" customHeight="1">
      <c r="B225" s="30"/>
      <c r="C225" s="130" t="s">
        <v>377</v>
      </c>
      <c r="D225" s="130" t="s">
        <v>146</v>
      </c>
      <c r="E225" s="131" t="s">
        <v>1689</v>
      </c>
      <c r="F225" s="132" t="s">
        <v>1690</v>
      </c>
      <c r="G225" s="133" t="s">
        <v>241</v>
      </c>
      <c r="H225" s="134">
        <v>85</v>
      </c>
      <c r="I225" s="135"/>
      <c r="J225" s="136">
        <f>ROUND(I225*H225,2)</f>
        <v>0</v>
      </c>
      <c r="K225" s="137"/>
      <c r="L225" s="30"/>
      <c r="M225" s="138" t="s">
        <v>19</v>
      </c>
      <c r="N225" s="139" t="s">
        <v>40</v>
      </c>
      <c r="P225" s="140">
        <f>O225*H225</f>
        <v>0</v>
      </c>
      <c r="Q225" s="140">
        <v>6.9999999999999994E-5</v>
      </c>
      <c r="R225" s="140">
        <f>Q225*H225</f>
        <v>5.9499999999999996E-3</v>
      </c>
      <c r="S225" s="140">
        <v>0</v>
      </c>
      <c r="T225" s="141">
        <f>S225*H225</f>
        <v>0</v>
      </c>
      <c r="AR225" s="142" t="s">
        <v>150</v>
      </c>
      <c r="AT225" s="142" t="s">
        <v>146</v>
      </c>
      <c r="AU225" s="142" t="s">
        <v>78</v>
      </c>
      <c r="AY225" s="15" t="s">
        <v>144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5" t="s">
        <v>76</v>
      </c>
      <c r="BK225" s="143">
        <f>ROUND(I225*H225,2)</f>
        <v>0</v>
      </c>
      <c r="BL225" s="15" t="s">
        <v>150</v>
      </c>
      <c r="BM225" s="142" t="s">
        <v>1691</v>
      </c>
    </row>
    <row r="226" spans="2:65" s="1" customFormat="1">
      <c r="B226" s="30"/>
      <c r="D226" s="144" t="s">
        <v>152</v>
      </c>
      <c r="F226" s="145" t="s">
        <v>1692</v>
      </c>
      <c r="I226" s="146"/>
      <c r="L226" s="30"/>
      <c r="M226" s="147"/>
      <c r="T226" s="51"/>
      <c r="AT226" s="15" t="s">
        <v>152</v>
      </c>
      <c r="AU226" s="15" t="s">
        <v>78</v>
      </c>
    </row>
    <row r="227" spans="2:65" s="12" customFormat="1">
      <c r="B227" s="159"/>
      <c r="D227" s="160" t="s">
        <v>169</v>
      </c>
      <c r="E227" s="166" t="s">
        <v>19</v>
      </c>
      <c r="F227" s="161" t="s">
        <v>1693</v>
      </c>
      <c r="H227" s="162">
        <v>85</v>
      </c>
      <c r="I227" s="163"/>
      <c r="L227" s="159"/>
      <c r="M227" s="164"/>
      <c r="T227" s="165"/>
      <c r="AT227" s="166" t="s">
        <v>169</v>
      </c>
      <c r="AU227" s="166" t="s">
        <v>78</v>
      </c>
      <c r="AV227" s="12" t="s">
        <v>78</v>
      </c>
      <c r="AW227" s="12" t="s">
        <v>31</v>
      </c>
      <c r="AX227" s="12" t="s">
        <v>69</v>
      </c>
      <c r="AY227" s="166" t="s">
        <v>144</v>
      </c>
    </row>
    <row r="228" spans="2:65" s="13" customFormat="1">
      <c r="B228" s="168"/>
      <c r="D228" s="160" t="s">
        <v>169</v>
      </c>
      <c r="E228" s="169" t="s">
        <v>19</v>
      </c>
      <c r="F228" s="170" t="s">
        <v>405</v>
      </c>
      <c r="H228" s="171">
        <v>85</v>
      </c>
      <c r="I228" s="172"/>
      <c r="L228" s="168"/>
      <c r="M228" s="173"/>
      <c r="T228" s="174"/>
      <c r="AT228" s="169" t="s">
        <v>169</v>
      </c>
      <c r="AU228" s="169" t="s">
        <v>78</v>
      </c>
      <c r="AV228" s="13" t="s">
        <v>150</v>
      </c>
      <c r="AW228" s="13" t="s">
        <v>31</v>
      </c>
      <c r="AX228" s="13" t="s">
        <v>76</v>
      </c>
      <c r="AY228" s="169" t="s">
        <v>144</v>
      </c>
    </row>
    <row r="229" spans="2:65" s="1" customFormat="1" ht="16.5" customHeight="1">
      <c r="B229" s="30"/>
      <c r="C229" s="130" t="s">
        <v>382</v>
      </c>
      <c r="D229" s="130" t="s">
        <v>146</v>
      </c>
      <c r="E229" s="131" t="s">
        <v>1694</v>
      </c>
      <c r="F229" s="132" t="s">
        <v>1695</v>
      </c>
      <c r="G229" s="133" t="s">
        <v>156</v>
      </c>
      <c r="H229" s="134">
        <v>13</v>
      </c>
      <c r="I229" s="135"/>
      <c r="J229" s="136">
        <f>ROUND(I229*H229,2)</f>
        <v>0</v>
      </c>
      <c r="K229" s="137"/>
      <c r="L229" s="30"/>
      <c r="M229" s="138" t="s">
        <v>19</v>
      </c>
      <c r="N229" s="139" t="s">
        <v>40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150</v>
      </c>
      <c r="AT229" s="142" t="s">
        <v>146</v>
      </c>
      <c r="AU229" s="142" t="s">
        <v>78</v>
      </c>
      <c r="AY229" s="15" t="s">
        <v>144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5" t="s">
        <v>76</v>
      </c>
      <c r="BK229" s="143">
        <f>ROUND(I229*H229,2)</f>
        <v>0</v>
      </c>
      <c r="BL229" s="15" t="s">
        <v>150</v>
      </c>
      <c r="BM229" s="142" t="s">
        <v>1696</v>
      </c>
    </row>
    <row r="230" spans="2:65" s="1" customFormat="1" ht="16.5" customHeight="1">
      <c r="B230" s="30"/>
      <c r="C230" s="130" t="s">
        <v>388</v>
      </c>
      <c r="D230" s="130" t="s">
        <v>146</v>
      </c>
      <c r="E230" s="131" t="s">
        <v>429</v>
      </c>
      <c r="F230" s="132" t="s">
        <v>1697</v>
      </c>
      <c r="G230" s="133" t="s">
        <v>1121</v>
      </c>
      <c r="H230" s="134">
        <v>1</v>
      </c>
      <c r="I230" s="135"/>
      <c r="J230" s="136">
        <f>ROUND(I230*H230,2)</f>
        <v>0</v>
      </c>
      <c r="K230" s="137"/>
      <c r="L230" s="30"/>
      <c r="M230" s="138" t="s">
        <v>19</v>
      </c>
      <c r="N230" s="139" t="s">
        <v>40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150</v>
      </c>
      <c r="AT230" s="142" t="s">
        <v>146</v>
      </c>
      <c r="AU230" s="142" t="s">
        <v>78</v>
      </c>
      <c r="AY230" s="15" t="s">
        <v>144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5" t="s">
        <v>76</v>
      </c>
      <c r="BK230" s="143">
        <f>ROUND(I230*H230,2)</f>
        <v>0</v>
      </c>
      <c r="BL230" s="15" t="s">
        <v>150</v>
      </c>
      <c r="BM230" s="142" t="s">
        <v>1698</v>
      </c>
    </row>
    <row r="231" spans="2:65" s="1" customFormat="1" ht="28.8">
      <c r="B231" s="30"/>
      <c r="D231" s="160" t="s">
        <v>235</v>
      </c>
      <c r="F231" s="167" t="s">
        <v>1699</v>
      </c>
      <c r="I231" s="146"/>
      <c r="L231" s="30"/>
      <c r="M231" s="147"/>
      <c r="T231" s="51"/>
      <c r="AT231" s="15" t="s">
        <v>235</v>
      </c>
      <c r="AU231" s="15" t="s">
        <v>78</v>
      </c>
    </row>
    <row r="232" spans="2:65" s="1" customFormat="1" ht="16.5" customHeight="1">
      <c r="B232" s="30"/>
      <c r="C232" s="130" t="s">
        <v>394</v>
      </c>
      <c r="D232" s="130" t="s">
        <v>146</v>
      </c>
      <c r="E232" s="131" t="s">
        <v>1700</v>
      </c>
      <c r="F232" s="132" t="s">
        <v>1701</v>
      </c>
      <c r="G232" s="133" t="s">
        <v>156</v>
      </c>
      <c r="H232" s="134">
        <v>1</v>
      </c>
      <c r="I232" s="135"/>
      <c r="J232" s="136">
        <f>ROUND(I232*H232,2)</f>
        <v>0</v>
      </c>
      <c r="K232" s="137"/>
      <c r="L232" s="30"/>
      <c r="M232" s="138" t="s">
        <v>19</v>
      </c>
      <c r="N232" s="139" t="s">
        <v>40</v>
      </c>
      <c r="P232" s="140">
        <f>O232*H232</f>
        <v>0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AR232" s="142" t="s">
        <v>150</v>
      </c>
      <c r="AT232" s="142" t="s">
        <v>146</v>
      </c>
      <c r="AU232" s="142" t="s">
        <v>78</v>
      </c>
      <c r="AY232" s="15" t="s">
        <v>144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5" t="s">
        <v>76</v>
      </c>
      <c r="BK232" s="143">
        <f>ROUND(I232*H232,2)</f>
        <v>0</v>
      </c>
      <c r="BL232" s="15" t="s">
        <v>150</v>
      </c>
      <c r="BM232" s="142" t="s">
        <v>1702</v>
      </c>
    </row>
    <row r="233" spans="2:65" s="1" customFormat="1" ht="16.5" customHeight="1">
      <c r="B233" s="30"/>
      <c r="C233" s="130" t="s">
        <v>399</v>
      </c>
      <c r="D233" s="130" t="s">
        <v>146</v>
      </c>
      <c r="E233" s="131" t="s">
        <v>1703</v>
      </c>
      <c r="F233" s="132" t="s">
        <v>1704</v>
      </c>
      <c r="G233" s="133" t="s">
        <v>156</v>
      </c>
      <c r="H233" s="134">
        <v>5</v>
      </c>
      <c r="I233" s="135"/>
      <c r="J233" s="136">
        <f>ROUND(I233*H233,2)</f>
        <v>0</v>
      </c>
      <c r="K233" s="137"/>
      <c r="L233" s="30"/>
      <c r="M233" s="138" t="s">
        <v>19</v>
      </c>
      <c r="N233" s="139" t="s">
        <v>40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150</v>
      </c>
      <c r="AT233" s="142" t="s">
        <v>146</v>
      </c>
      <c r="AU233" s="142" t="s">
        <v>78</v>
      </c>
      <c r="AY233" s="15" t="s">
        <v>144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5" t="s">
        <v>76</v>
      </c>
      <c r="BK233" s="143">
        <f>ROUND(I233*H233,2)</f>
        <v>0</v>
      </c>
      <c r="BL233" s="15" t="s">
        <v>150</v>
      </c>
      <c r="BM233" s="142" t="s">
        <v>1705</v>
      </c>
    </row>
    <row r="234" spans="2:65" s="1" customFormat="1" ht="16.5" customHeight="1">
      <c r="B234" s="30"/>
      <c r="C234" s="130" t="s">
        <v>406</v>
      </c>
      <c r="D234" s="130" t="s">
        <v>146</v>
      </c>
      <c r="E234" s="131" t="s">
        <v>1706</v>
      </c>
      <c r="F234" s="132" t="s">
        <v>1707</v>
      </c>
      <c r="G234" s="133" t="s">
        <v>156</v>
      </c>
      <c r="H234" s="134">
        <v>4</v>
      </c>
      <c r="I234" s="135"/>
      <c r="J234" s="136">
        <f>ROUND(I234*H234,2)</f>
        <v>0</v>
      </c>
      <c r="K234" s="137"/>
      <c r="L234" s="30"/>
      <c r="M234" s="138" t="s">
        <v>19</v>
      </c>
      <c r="N234" s="139" t="s">
        <v>40</v>
      </c>
      <c r="P234" s="140">
        <f>O234*H234</f>
        <v>0</v>
      </c>
      <c r="Q234" s="140">
        <v>1E-3</v>
      </c>
      <c r="R234" s="140">
        <f>Q234*H234</f>
        <v>4.0000000000000001E-3</v>
      </c>
      <c r="S234" s="140">
        <v>0</v>
      </c>
      <c r="T234" s="141">
        <f>S234*H234</f>
        <v>0</v>
      </c>
      <c r="AR234" s="142" t="s">
        <v>150</v>
      </c>
      <c r="AT234" s="142" t="s">
        <v>146</v>
      </c>
      <c r="AU234" s="142" t="s">
        <v>78</v>
      </c>
      <c r="AY234" s="15" t="s">
        <v>144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5" t="s">
        <v>76</v>
      </c>
      <c r="BK234" s="143">
        <f>ROUND(I234*H234,2)</f>
        <v>0</v>
      </c>
      <c r="BL234" s="15" t="s">
        <v>150</v>
      </c>
      <c r="BM234" s="142" t="s">
        <v>1708</v>
      </c>
    </row>
    <row r="235" spans="2:65" s="1" customFormat="1">
      <c r="B235" s="30"/>
      <c r="D235" s="144" t="s">
        <v>152</v>
      </c>
      <c r="F235" s="145" t="s">
        <v>1709</v>
      </c>
      <c r="I235" s="146"/>
      <c r="L235" s="30"/>
      <c r="M235" s="147"/>
      <c r="T235" s="51"/>
      <c r="AT235" s="15" t="s">
        <v>152</v>
      </c>
      <c r="AU235" s="15" t="s">
        <v>78</v>
      </c>
    </row>
    <row r="236" spans="2:65" s="11" customFormat="1" ht="22.95" customHeight="1">
      <c r="B236" s="118"/>
      <c r="D236" s="119" t="s">
        <v>68</v>
      </c>
      <c r="E236" s="128" t="s">
        <v>191</v>
      </c>
      <c r="F236" s="128" t="s">
        <v>416</v>
      </c>
      <c r="I236" s="121"/>
      <c r="J236" s="129">
        <f>BK236</f>
        <v>0</v>
      </c>
      <c r="L236" s="118"/>
      <c r="M236" s="123"/>
      <c r="P236" s="124">
        <f>SUM(P237:P248)</f>
        <v>0</v>
      </c>
      <c r="R236" s="124">
        <f>SUM(R237:R248)</f>
        <v>3.846E-3</v>
      </c>
      <c r="T236" s="125">
        <f>SUM(T237:T248)</f>
        <v>0.10300000000000001</v>
      </c>
      <c r="AR236" s="119" t="s">
        <v>76</v>
      </c>
      <c r="AT236" s="126" t="s">
        <v>68</v>
      </c>
      <c r="AU236" s="126" t="s">
        <v>76</v>
      </c>
      <c r="AY236" s="119" t="s">
        <v>144</v>
      </c>
      <c r="BK236" s="127">
        <f>SUM(BK237:BK248)</f>
        <v>0</v>
      </c>
    </row>
    <row r="237" spans="2:65" s="1" customFormat="1" ht="24.15" customHeight="1">
      <c r="B237" s="30"/>
      <c r="C237" s="130" t="s">
        <v>411</v>
      </c>
      <c r="D237" s="130" t="s">
        <v>146</v>
      </c>
      <c r="E237" s="131" t="s">
        <v>1710</v>
      </c>
      <c r="F237" s="132" t="s">
        <v>1711</v>
      </c>
      <c r="G237" s="133" t="s">
        <v>241</v>
      </c>
      <c r="H237" s="134">
        <v>0.8</v>
      </c>
      <c r="I237" s="135"/>
      <c r="J237" s="136">
        <f>ROUND(I237*H237,2)</f>
        <v>0</v>
      </c>
      <c r="K237" s="137"/>
      <c r="L237" s="30"/>
      <c r="M237" s="138" t="s">
        <v>19</v>
      </c>
      <c r="N237" s="139" t="s">
        <v>40</v>
      </c>
      <c r="P237" s="140">
        <f>O237*H237</f>
        <v>0</v>
      </c>
      <c r="Q237" s="140">
        <v>1.23E-3</v>
      </c>
      <c r="R237" s="140">
        <f>Q237*H237</f>
        <v>9.8400000000000007E-4</v>
      </c>
      <c r="S237" s="140">
        <v>1.7000000000000001E-2</v>
      </c>
      <c r="T237" s="141">
        <f>S237*H237</f>
        <v>1.3600000000000001E-2</v>
      </c>
      <c r="AR237" s="142" t="s">
        <v>150</v>
      </c>
      <c r="AT237" s="142" t="s">
        <v>146</v>
      </c>
      <c r="AU237" s="142" t="s">
        <v>78</v>
      </c>
      <c r="AY237" s="15" t="s">
        <v>144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5" t="s">
        <v>76</v>
      </c>
      <c r="BK237" s="143">
        <f>ROUND(I237*H237,2)</f>
        <v>0</v>
      </c>
      <c r="BL237" s="15" t="s">
        <v>150</v>
      </c>
      <c r="BM237" s="142" t="s">
        <v>1712</v>
      </c>
    </row>
    <row r="238" spans="2:65" s="1" customFormat="1">
      <c r="B238" s="30"/>
      <c r="D238" s="144" t="s">
        <v>152</v>
      </c>
      <c r="F238" s="145" t="s">
        <v>1713</v>
      </c>
      <c r="I238" s="146"/>
      <c r="L238" s="30"/>
      <c r="M238" s="147"/>
      <c r="T238" s="51"/>
      <c r="AT238" s="15" t="s">
        <v>152</v>
      </c>
      <c r="AU238" s="15" t="s">
        <v>78</v>
      </c>
    </row>
    <row r="239" spans="2:65" s="12" customFormat="1">
      <c r="B239" s="159"/>
      <c r="D239" s="160" t="s">
        <v>169</v>
      </c>
      <c r="E239" s="166" t="s">
        <v>19</v>
      </c>
      <c r="F239" s="161" t="s">
        <v>1714</v>
      </c>
      <c r="H239" s="162">
        <v>0.8</v>
      </c>
      <c r="I239" s="163"/>
      <c r="L239" s="159"/>
      <c r="M239" s="164"/>
      <c r="T239" s="165"/>
      <c r="AT239" s="166" t="s">
        <v>169</v>
      </c>
      <c r="AU239" s="166" t="s">
        <v>78</v>
      </c>
      <c r="AV239" s="12" t="s">
        <v>78</v>
      </c>
      <c r="AW239" s="12" t="s">
        <v>31</v>
      </c>
      <c r="AX239" s="12" t="s">
        <v>69</v>
      </c>
      <c r="AY239" s="166" t="s">
        <v>144</v>
      </c>
    </row>
    <row r="240" spans="2:65" s="13" customFormat="1">
      <c r="B240" s="168"/>
      <c r="D240" s="160" t="s">
        <v>169</v>
      </c>
      <c r="E240" s="169" t="s">
        <v>19</v>
      </c>
      <c r="F240" s="170" t="s">
        <v>405</v>
      </c>
      <c r="H240" s="171">
        <v>0.8</v>
      </c>
      <c r="I240" s="172"/>
      <c r="L240" s="168"/>
      <c r="M240" s="173"/>
      <c r="T240" s="174"/>
      <c r="AT240" s="169" t="s">
        <v>169</v>
      </c>
      <c r="AU240" s="169" t="s">
        <v>78</v>
      </c>
      <c r="AV240" s="13" t="s">
        <v>150</v>
      </c>
      <c r="AW240" s="13" t="s">
        <v>31</v>
      </c>
      <c r="AX240" s="13" t="s">
        <v>76</v>
      </c>
      <c r="AY240" s="169" t="s">
        <v>144</v>
      </c>
    </row>
    <row r="241" spans="2:65" s="1" customFormat="1" ht="24.15" customHeight="1">
      <c r="B241" s="30"/>
      <c r="C241" s="130" t="s">
        <v>417</v>
      </c>
      <c r="D241" s="130" t="s">
        <v>146</v>
      </c>
      <c r="E241" s="131" t="s">
        <v>1715</v>
      </c>
      <c r="F241" s="132" t="s">
        <v>1716</v>
      </c>
      <c r="G241" s="133" t="s">
        <v>241</v>
      </c>
      <c r="H241" s="134">
        <v>0.6</v>
      </c>
      <c r="I241" s="135"/>
      <c r="J241" s="136">
        <f>ROUND(I241*H241,2)</f>
        <v>0</v>
      </c>
      <c r="K241" s="137"/>
      <c r="L241" s="30"/>
      <c r="M241" s="138" t="s">
        <v>19</v>
      </c>
      <c r="N241" s="139" t="s">
        <v>40</v>
      </c>
      <c r="P241" s="140">
        <f>O241*H241</f>
        <v>0</v>
      </c>
      <c r="Q241" s="140">
        <v>1.47E-3</v>
      </c>
      <c r="R241" s="140">
        <f>Q241*H241</f>
        <v>8.8199999999999997E-4</v>
      </c>
      <c r="S241" s="140">
        <v>3.9E-2</v>
      </c>
      <c r="T241" s="141">
        <f>S241*H241</f>
        <v>2.3400000000000001E-2</v>
      </c>
      <c r="AR241" s="142" t="s">
        <v>150</v>
      </c>
      <c r="AT241" s="142" t="s">
        <v>146</v>
      </c>
      <c r="AU241" s="142" t="s">
        <v>78</v>
      </c>
      <c r="AY241" s="15" t="s">
        <v>144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5" t="s">
        <v>76</v>
      </c>
      <c r="BK241" s="143">
        <f>ROUND(I241*H241,2)</f>
        <v>0</v>
      </c>
      <c r="BL241" s="15" t="s">
        <v>150</v>
      </c>
      <c r="BM241" s="142" t="s">
        <v>1717</v>
      </c>
    </row>
    <row r="242" spans="2:65" s="1" customFormat="1">
      <c r="B242" s="30"/>
      <c r="D242" s="144" t="s">
        <v>152</v>
      </c>
      <c r="F242" s="145" t="s">
        <v>1718</v>
      </c>
      <c r="I242" s="146"/>
      <c r="L242" s="30"/>
      <c r="M242" s="147"/>
      <c r="T242" s="51"/>
      <c r="AT242" s="15" t="s">
        <v>152</v>
      </c>
      <c r="AU242" s="15" t="s">
        <v>78</v>
      </c>
    </row>
    <row r="243" spans="2:65" s="12" customFormat="1">
      <c r="B243" s="159"/>
      <c r="D243" s="160" t="s">
        <v>169</v>
      </c>
      <c r="E243" s="166" t="s">
        <v>19</v>
      </c>
      <c r="F243" s="161" t="s">
        <v>1719</v>
      </c>
      <c r="H243" s="162">
        <v>0.6</v>
      </c>
      <c r="I243" s="163"/>
      <c r="L243" s="159"/>
      <c r="M243" s="164"/>
      <c r="T243" s="165"/>
      <c r="AT243" s="166" t="s">
        <v>169</v>
      </c>
      <c r="AU243" s="166" t="s">
        <v>78</v>
      </c>
      <c r="AV243" s="12" t="s">
        <v>78</v>
      </c>
      <c r="AW243" s="12" t="s">
        <v>31</v>
      </c>
      <c r="AX243" s="12" t="s">
        <v>69</v>
      </c>
      <c r="AY243" s="166" t="s">
        <v>144</v>
      </c>
    </row>
    <row r="244" spans="2:65" s="13" customFormat="1">
      <c r="B244" s="168"/>
      <c r="D244" s="160" t="s">
        <v>169</v>
      </c>
      <c r="E244" s="169" t="s">
        <v>19</v>
      </c>
      <c r="F244" s="170" t="s">
        <v>405</v>
      </c>
      <c r="H244" s="171">
        <v>0.6</v>
      </c>
      <c r="I244" s="172"/>
      <c r="L244" s="168"/>
      <c r="M244" s="173"/>
      <c r="T244" s="174"/>
      <c r="AT244" s="169" t="s">
        <v>169</v>
      </c>
      <c r="AU244" s="169" t="s">
        <v>78</v>
      </c>
      <c r="AV244" s="13" t="s">
        <v>150</v>
      </c>
      <c r="AW244" s="13" t="s">
        <v>31</v>
      </c>
      <c r="AX244" s="13" t="s">
        <v>76</v>
      </c>
      <c r="AY244" s="169" t="s">
        <v>144</v>
      </c>
    </row>
    <row r="245" spans="2:65" s="1" customFormat="1" ht="24.15" customHeight="1">
      <c r="B245" s="30"/>
      <c r="C245" s="130" t="s">
        <v>423</v>
      </c>
      <c r="D245" s="130" t="s">
        <v>146</v>
      </c>
      <c r="E245" s="131" t="s">
        <v>1720</v>
      </c>
      <c r="F245" s="132" t="s">
        <v>1721</v>
      </c>
      <c r="G245" s="133" t="s">
        <v>241</v>
      </c>
      <c r="H245" s="134">
        <v>0.6</v>
      </c>
      <c r="I245" s="135"/>
      <c r="J245" s="136">
        <f>ROUND(I245*H245,2)</f>
        <v>0</v>
      </c>
      <c r="K245" s="137"/>
      <c r="L245" s="30"/>
      <c r="M245" s="138" t="s">
        <v>19</v>
      </c>
      <c r="N245" s="139" t="s">
        <v>40</v>
      </c>
      <c r="P245" s="140">
        <f>O245*H245</f>
        <v>0</v>
      </c>
      <c r="Q245" s="140">
        <v>3.3E-3</v>
      </c>
      <c r="R245" s="140">
        <f>Q245*H245</f>
        <v>1.98E-3</v>
      </c>
      <c r="S245" s="140">
        <v>0.11</v>
      </c>
      <c r="T245" s="141">
        <f>S245*H245</f>
        <v>6.6000000000000003E-2</v>
      </c>
      <c r="AR245" s="142" t="s">
        <v>150</v>
      </c>
      <c r="AT245" s="142" t="s">
        <v>146</v>
      </c>
      <c r="AU245" s="142" t="s">
        <v>78</v>
      </c>
      <c r="AY245" s="15" t="s">
        <v>144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5" t="s">
        <v>76</v>
      </c>
      <c r="BK245" s="143">
        <f>ROUND(I245*H245,2)</f>
        <v>0</v>
      </c>
      <c r="BL245" s="15" t="s">
        <v>150</v>
      </c>
      <c r="BM245" s="142" t="s">
        <v>1722</v>
      </c>
    </row>
    <row r="246" spans="2:65" s="1" customFormat="1">
      <c r="B246" s="30"/>
      <c r="D246" s="144" t="s">
        <v>152</v>
      </c>
      <c r="F246" s="145" t="s">
        <v>1723</v>
      </c>
      <c r="I246" s="146"/>
      <c r="L246" s="30"/>
      <c r="M246" s="147"/>
      <c r="T246" s="51"/>
      <c r="AT246" s="15" t="s">
        <v>152</v>
      </c>
      <c r="AU246" s="15" t="s">
        <v>78</v>
      </c>
    </row>
    <row r="247" spans="2:65" s="12" customFormat="1">
      <c r="B247" s="159"/>
      <c r="D247" s="160" t="s">
        <v>169</v>
      </c>
      <c r="E247" s="166" t="s">
        <v>19</v>
      </c>
      <c r="F247" s="161" t="s">
        <v>1719</v>
      </c>
      <c r="H247" s="162">
        <v>0.6</v>
      </c>
      <c r="I247" s="163"/>
      <c r="L247" s="159"/>
      <c r="M247" s="164"/>
      <c r="T247" s="165"/>
      <c r="AT247" s="166" t="s">
        <v>169</v>
      </c>
      <c r="AU247" s="166" t="s">
        <v>78</v>
      </c>
      <c r="AV247" s="12" t="s">
        <v>78</v>
      </c>
      <c r="AW247" s="12" t="s">
        <v>31</v>
      </c>
      <c r="AX247" s="12" t="s">
        <v>69</v>
      </c>
      <c r="AY247" s="166" t="s">
        <v>144</v>
      </c>
    </row>
    <row r="248" spans="2:65" s="13" customFormat="1">
      <c r="B248" s="168"/>
      <c r="D248" s="160" t="s">
        <v>169</v>
      </c>
      <c r="E248" s="169" t="s">
        <v>19</v>
      </c>
      <c r="F248" s="170" t="s">
        <v>405</v>
      </c>
      <c r="H248" s="171">
        <v>0.6</v>
      </c>
      <c r="I248" s="172"/>
      <c r="L248" s="168"/>
      <c r="M248" s="173"/>
      <c r="T248" s="174"/>
      <c r="AT248" s="169" t="s">
        <v>169</v>
      </c>
      <c r="AU248" s="169" t="s">
        <v>78</v>
      </c>
      <c r="AV248" s="13" t="s">
        <v>150</v>
      </c>
      <c r="AW248" s="13" t="s">
        <v>31</v>
      </c>
      <c r="AX248" s="13" t="s">
        <v>76</v>
      </c>
      <c r="AY248" s="169" t="s">
        <v>144</v>
      </c>
    </row>
    <row r="249" spans="2:65" s="11" customFormat="1" ht="22.95" customHeight="1">
      <c r="B249" s="118"/>
      <c r="D249" s="119" t="s">
        <v>68</v>
      </c>
      <c r="E249" s="128" t="s">
        <v>438</v>
      </c>
      <c r="F249" s="128" t="s">
        <v>439</v>
      </c>
      <c r="I249" s="121"/>
      <c r="J249" s="129">
        <f>BK249</f>
        <v>0</v>
      </c>
      <c r="L249" s="118"/>
      <c r="M249" s="123"/>
      <c r="P249" s="124">
        <f>SUM(P250:P251)</f>
        <v>0</v>
      </c>
      <c r="R249" s="124">
        <f>SUM(R250:R251)</f>
        <v>0</v>
      </c>
      <c r="T249" s="125">
        <f>SUM(T250:T251)</f>
        <v>0</v>
      </c>
      <c r="AR249" s="119" t="s">
        <v>76</v>
      </c>
      <c r="AT249" s="126" t="s">
        <v>68</v>
      </c>
      <c r="AU249" s="126" t="s">
        <v>76</v>
      </c>
      <c r="AY249" s="119" t="s">
        <v>144</v>
      </c>
      <c r="BK249" s="127">
        <f>SUM(BK250:BK251)</f>
        <v>0</v>
      </c>
    </row>
    <row r="250" spans="2:65" s="1" customFormat="1" ht="24.15" customHeight="1">
      <c r="B250" s="30"/>
      <c r="C250" s="130" t="s">
        <v>428</v>
      </c>
      <c r="D250" s="130" t="s">
        <v>146</v>
      </c>
      <c r="E250" s="131" t="s">
        <v>1724</v>
      </c>
      <c r="F250" s="132" t="s">
        <v>1725</v>
      </c>
      <c r="G250" s="133" t="s">
        <v>288</v>
      </c>
      <c r="H250" s="134">
        <v>94.823999999999998</v>
      </c>
      <c r="I250" s="135"/>
      <c r="J250" s="136">
        <f>ROUND(I250*H250,2)</f>
        <v>0</v>
      </c>
      <c r="K250" s="137"/>
      <c r="L250" s="30"/>
      <c r="M250" s="138" t="s">
        <v>19</v>
      </c>
      <c r="N250" s="139" t="s">
        <v>40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150</v>
      </c>
      <c r="AT250" s="142" t="s">
        <v>146</v>
      </c>
      <c r="AU250" s="142" t="s">
        <v>78</v>
      </c>
      <c r="AY250" s="15" t="s">
        <v>144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5" t="s">
        <v>76</v>
      </c>
      <c r="BK250" s="143">
        <f>ROUND(I250*H250,2)</f>
        <v>0</v>
      </c>
      <c r="BL250" s="15" t="s">
        <v>150</v>
      </c>
      <c r="BM250" s="142" t="s">
        <v>1726</v>
      </c>
    </row>
    <row r="251" spans="2:65" s="1" customFormat="1">
      <c r="B251" s="30"/>
      <c r="D251" s="144" t="s">
        <v>152</v>
      </c>
      <c r="F251" s="145" t="s">
        <v>1727</v>
      </c>
      <c r="I251" s="146"/>
      <c r="L251" s="30"/>
      <c r="M251" s="147"/>
      <c r="T251" s="51"/>
      <c r="AT251" s="15" t="s">
        <v>152</v>
      </c>
      <c r="AU251" s="15" t="s">
        <v>78</v>
      </c>
    </row>
    <row r="252" spans="2:65" s="11" customFormat="1" ht="25.95" customHeight="1">
      <c r="B252" s="118"/>
      <c r="D252" s="119" t="s">
        <v>68</v>
      </c>
      <c r="E252" s="120" t="s">
        <v>164</v>
      </c>
      <c r="F252" s="120" t="s">
        <v>1728</v>
      </c>
      <c r="I252" s="121"/>
      <c r="J252" s="122">
        <f>BK252</f>
        <v>0</v>
      </c>
      <c r="L252" s="118"/>
      <c r="M252" s="123"/>
      <c r="P252" s="124">
        <f>P253+P257</f>
        <v>0</v>
      </c>
      <c r="R252" s="124">
        <f>R253+R257</f>
        <v>1.5285E-2</v>
      </c>
      <c r="T252" s="125">
        <f>T253+T257</f>
        <v>0</v>
      </c>
      <c r="AR252" s="119" t="s">
        <v>158</v>
      </c>
      <c r="AT252" s="126" t="s">
        <v>68</v>
      </c>
      <c r="AU252" s="126" t="s">
        <v>69</v>
      </c>
      <c r="AY252" s="119" t="s">
        <v>144</v>
      </c>
      <c r="BK252" s="127">
        <f>BK253+BK257</f>
        <v>0</v>
      </c>
    </row>
    <row r="253" spans="2:65" s="11" customFormat="1" ht="22.95" customHeight="1">
      <c r="B253" s="118"/>
      <c r="D253" s="119" t="s">
        <v>68</v>
      </c>
      <c r="E253" s="128" t="s">
        <v>1729</v>
      </c>
      <c r="F253" s="128" t="s">
        <v>1730</v>
      </c>
      <c r="I253" s="121"/>
      <c r="J253" s="129">
        <f>BK253</f>
        <v>0</v>
      </c>
      <c r="L253" s="118"/>
      <c r="M253" s="123"/>
      <c r="P253" s="124">
        <f>SUM(P254:P256)</f>
        <v>0</v>
      </c>
      <c r="R253" s="124">
        <f>SUM(R254:R256)</f>
        <v>3.0000000000000001E-3</v>
      </c>
      <c r="T253" s="125">
        <f>SUM(T254:T256)</f>
        <v>0</v>
      </c>
      <c r="AR253" s="119" t="s">
        <v>158</v>
      </c>
      <c r="AT253" s="126" t="s">
        <v>68</v>
      </c>
      <c r="AU253" s="126" t="s">
        <v>76</v>
      </c>
      <c r="AY253" s="119" t="s">
        <v>144</v>
      </c>
      <c r="BK253" s="127">
        <f>SUM(BK254:BK256)</f>
        <v>0</v>
      </c>
    </row>
    <row r="254" spans="2:65" s="1" customFormat="1" ht="24.15" customHeight="1">
      <c r="B254" s="30"/>
      <c r="C254" s="130" t="s">
        <v>432</v>
      </c>
      <c r="D254" s="130" t="s">
        <v>146</v>
      </c>
      <c r="E254" s="131" t="s">
        <v>1731</v>
      </c>
      <c r="F254" s="132" t="s">
        <v>1732</v>
      </c>
      <c r="G254" s="133" t="s">
        <v>156</v>
      </c>
      <c r="H254" s="134">
        <v>3</v>
      </c>
      <c r="I254" s="135"/>
      <c r="J254" s="136">
        <f>ROUND(I254*H254,2)</f>
        <v>0</v>
      </c>
      <c r="K254" s="137"/>
      <c r="L254" s="30"/>
      <c r="M254" s="138" t="s">
        <v>19</v>
      </c>
      <c r="N254" s="139" t="s">
        <v>40</v>
      </c>
      <c r="P254" s="140">
        <f>O254*H254</f>
        <v>0</v>
      </c>
      <c r="Q254" s="140">
        <v>0</v>
      </c>
      <c r="R254" s="140">
        <f>Q254*H254</f>
        <v>0</v>
      </c>
      <c r="S254" s="140">
        <v>0</v>
      </c>
      <c r="T254" s="141">
        <f>S254*H254</f>
        <v>0</v>
      </c>
      <c r="AR254" s="142" t="s">
        <v>475</v>
      </c>
      <c r="AT254" s="142" t="s">
        <v>146</v>
      </c>
      <c r="AU254" s="142" t="s">
        <v>78</v>
      </c>
      <c r="AY254" s="15" t="s">
        <v>144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5" t="s">
        <v>76</v>
      </c>
      <c r="BK254" s="143">
        <f>ROUND(I254*H254,2)</f>
        <v>0</v>
      </c>
      <c r="BL254" s="15" t="s">
        <v>475</v>
      </c>
      <c r="BM254" s="142" t="s">
        <v>1733</v>
      </c>
    </row>
    <row r="255" spans="2:65" s="1" customFormat="1">
      <c r="B255" s="30"/>
      <c r="D255" s="144" t="s">
        <v>152</v>
      </c>
      <c r="F255" s="145" t="s">
        <v>1734</v>
      </c>
      <c r="I255" s="146"/>
      <c r="L255" s="30"/>
      <c r="M255" s="147"/>
      <c r="T255" s="51"/>
      <c r="AT255" s="15" t="s">
        <v>152</v>
      </c>
      <c r="AU255" s="15" t="s">
        <v>78</v>
      </c>
    </row>
    <row r="256" spans="2:65" s="1" customFormat="1" ht="16.5" customHeight="1">
      <c r="B256" s="30"/>
      <c r="C256" s="148" t="s">
        <v>440</v>
      </c>
      <c r="D256" s="148" t="s">
        <v>164</v>
      </c>
      <c r="E256" s="149" t="s">
        <v>1735</v>
      </c>
      <c r="F256" s="150" t="s">
        <v>1736</v>
      </c>
      <c r="G256" s="151" t="s">
        <v>156</v>
      </c>
      <c r="H256" s="152">
        <v>3</v>
      </c>
      <c r="I256" s="153"/>
      <c r="J256" s="154">
        <f>ROUND(I256*H256,2)</f>
        <v>0</v>
      </c>
      <c r="K256" s="155"/>
      <c r="L256" s="156"/>
      <c r="M256" s="157" t="s">
        <v>19</v>
      </c>
      <c r="N256" s="158" t="s">
        <v>40</v>
      </c>
      <c r="P256" s="140">
        <f>O256*H256</f>
        <v>0</v>
      </c>
      <c r="Q256" s="140">
        <v>1E-3</v>
      </c>
      <c r="R256" s="140">
        <f>Q256*H256</f>
        <v>3.0000000000000001E-3</v>
      </c>
      <c r="S256" s="140">
        <v>0</v>
      </c>
      <c r="T256" s="141">
        <f>S256*H256</f>
        <v>0</v>
      </c>
      <c r="AR256" s="142" t="s">
        <v>1026</v>
      </c>
      <c r="AT256" s="142" t="s">
        <v>164</v>
      </c>
      <c r="AU256" s="142" t="s">
        <v>78</v>
      </c>
      <c r="AY256" s="15" t="s">
        <v>144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5" t="s">
        <v>76</v>
      </c>
      <c r="BK256" s="143">
        <f>ROUND(I256*H256,2)</f>
        <v>0</v>
      </c>
      <c r="BL256" s="15" t="s">
        <v>475</v>
      </c>
      <c r="BM256" s="142" t="s">
        <v>1737</v>
      </c>
    </row>
    <row r="257" spans="2:65" s="11" customFormat="1" ht="22.95" customHeight="1">
      <c r="B257" s="118"/>
      <c r="D257" s="119" t="s">
        <v>68</v>
      </c>
      <c r="E257" s="128" t="s">
        <v>1738</v>
      </c>
      <c r="F257" s="128" t="s">
        <v>1739</v>
      </c>
      <c r="I257" s="121"/>
      <c r="J257" s="129">
        <f>BK257</f>
        <v>0</v>
      </c>
      <c r="L257" s="118"/>
      <c r="M257" s="123"/>
      <c r="P257" s="124">
        <f>SUM(P258:P262)</f>
        <v>0</v>
      </c>
      <c r="R257" s="124">
        <f>SUM(R258:R262)</f>
        <v>1.2284999999999999E-2</v>
      </c>
      <c r="T257" s="125">
        <f>SUM(T258:T262)</f>
        <v>0</v>
      </c>
      <c r="AR257" s="119" t="s">
        <v>158</v>
      </c>
      <c r="AT257" s="126" t="s">
        <v>68</v>
      </c>
      <c r="AU257" s="126" t="s">
        <v>76</v>
      </c>
      <c r="AY257" s="119" t="s">
        <v>144</v>
      </c>
      <c r="BK257" s="127">
        <f>SUM(BK258:BK262)</f>
        <v>0</v>
      </c>
    </row>
    <row r="258" spans="2:65" s="1" customFormat="1" ht="21.75" customHeight="1">
      <c r="B258" s="30"/>
      <c r="C258" s="130" t="s">
        <v>449</v>
      </c>
      <c r="D258" s="130" t="s">
        <v>146</v>
      </c>
      <c r="E258" s="131" t="s">
        <v>1740</v>
      </c>
      <c r="F258" s="132" t="s">
        <v>1741</v>
      </c>
      <c r="G258" s="133" t="s">
        <v>241</v>
      </c>
      <c r="H258" s="134">
        <v>15</v>
      </c>
      <c r="I258" s="135"/>
      <c r="J258" s="136">
        <f>ROUND(I258*H258,2)</f>
        <v>0</v>
      </c>
      <c r="K258" s="137"/>
      <c r="L258" s="30"/>
      <c r="M258" s="138" t="s">
        <v>19</v>
      </c>
      <c r="N258" s="139" t="s">
        <v>40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475</v>
      </c>
      <c r="AT258" s="142" t="s">
        <v>146</v>
      </c>
      <c r="AU258" s="142" t="s">
        <v>78</v>
      </c>
      <c r="AY258" s="15" t="s">
        <v>144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5" t="s">
        <v>76</v>
      </c>
      <c r="BK258" s="143">
        <f>ROUND(I258*H258,2)</f>
        <v>0</v>
      </c>
      <c r="BL258" s="15" t="s">
        <v>475</v>
      </c>
      <c r="BM258" s="142" t="s">
        <v>1742</v>
      </c>
    </row>
    <row r="259" spans="2:65" s="1" customFormat="1">
      <c r="B259" s="30"/>
      <c r="D259" s="144" t="s">
        <v>152</v>
      </c>
      <c r="F259" s="145" t="s">
        <v>1743</v>
      </c>
      <c r="I259" s="146"/>
      <c r="L259" s="30"/>
      <c r="M259" s="147"/>
      <c r="T259" s="51"/>
      <c r="AT259" s="15" t="s">
        <v>152</v>
      </c>
      <c r="AU259" s="15" t="s">
        <v>78</v>
      </c>
    </row>
    <row r="260" spans="2:65" s="1" customFormat="1" ht="16.5" customHeight="1">
      <c r="B260" s="30"/>
      <c r="C260" s="148" t="s">
        <v>454</v>
      </c>
      <c r="D260" s="148" t="s">
        <v>164</v>
      </c>
      <c r="E260" s="149" t="s">
        <v>1460</v>
      </c>
      <c r="F260" s="150" t="s">
        <v>1461</v>
      </c>
      <c r="G260" s="151" t="s">
        <v>241</v>
      </c>
      <c r="H260" s="152">
        <v>15.75</v>
      </c>
      <c r="I260" s="153"/>
      <c r="J260" s="154">
        <f>ROUND(I260*H260,2)</f>
        <v>0</v>
      </c>
      <c r="K260" s="155"/>
      <c r="L260" s="156"/>
      <c r="M260" s="157" t="s">
        <v>19</v>
      </c>
      <c r="N260" s="158" t="s">
        <v>40</v>
      </c>
      <c r="P260" s="140">
        <f>O260*H260</f>
        <v>0</v>
      </c>
      <c r="Q260" s="140">
        <v>7.7999999999999999E-4</v>
      </c>
      <c r="R260" s="140">
        <f>Q260*H260</f>
        <v>1.2284999999999999E-2</v>
      </c>
      <c r="S260" s="140">
        <v>0</v>
      </c>
      <c r="T260" s="141">
        <f>S260*H260</f>
        <v>0</v>
      </c>
      <c r="AR260" s="142" t="s">
        <v>1026</v>
      </c>
      <c r="AT260" s="142" t="s">
        <v>164</v>
      </c>
      <c r="AU260" s="142" t="s">
        <v>78</v>
      </c>
      <c r="AY260" s="15" t="s">
        <v>144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5" t="s">
        <v>76</v>
      </c>
      <c r="BK260" s="143">
        <f>ROUND(I260*H260,2)</f>
        <v>0</v>
      </c>
      <c r="BL260" s="15" t="s">
        <v>475</v>
      </c>
      <c r="BM260" s="142" t="s">
        <v>1744</v>
      </c>
    </row>
    <row r="261" spans="2:65" s="12" customFormat="1">
      <c r="B261" s="159"/>
      <c r="D261" s="160" t="s">
        <v>169</v>
      </c>
      <c r="E261" s="166" t="s">
        <v>19</v>
      </c>
      <c r="F261" s="161" t="s">
        <v>1745</v>
      </c>
      <c r="H261" s="162">
        <v>15.75</v>
      </c>
      <c r="I261" s="163"/>
      <c r="L261" s="159"/>
      <c r="M261" s="164"/>
      <c r="T261" s="165"/>
      <c r="AT261" s="166" t="s">
        <v>169</v>
      </c>
      <c r="AU261" s="166" t="s">
        <v>78</v>
      </c>
      <c r="AV261" s="12" t="s">
        <v>78</v>
      </c>
      <c r="AW261" s="12" t="s">
        <v>31</v>
      </c>
      <c r="AX261" s="12" t="s">
        <v>69</v>
      </c>
      <c r="AY261" s="166" t="s">
        <v>144</v>
      </c>
    </row>
    <row r="262" spans="2:65" s="13" customFormat="1">
      <c r="B262" s="168"/>
      <c r="D262" s="160" t="s">
        <v>169</v>
      </c>
      <c r="E262" s="169" t="s">
        <v>19</v>
      </c>
      <c r="F262" s="170" t="s">
        <v>405</v>
      </c>
      <c r="H262" s="171">
        <v>15.75</v>
      </c>
      <c r="I262" s="172"/>
      <c r="L262" s="168"/>
      <c r="M262" s="179"/>
      <c r="N262" s="180"/>
      <c r="O262" s="180"/>
      <c r="P262" s="180"/>
      <c r="Q262" s="180"/>
      <c r="R262" s="180"/>
      <c r="S262" s="180"/>
      <c r="T262" s="181"/>
      <c r="AT262" s="169" t="s">
        <v>169</v>
      </c>
      <c r="AU262" s="169" t="s">
        <v>78</v>
      </c>
      <c r="AV262" s="13" t="s">
        <v>150</v>
      </c>
      <c r="AW262" s="13" t="s">
        <v>31</v>
      </c>
      <c r="AX262" s="13" t="s">
        <v>76</v>
      </c>
      <c r="AY262" s="169" t="s">
        <v>144</v>
      </c>
    </row>
    <row r="263" spans="2:65" s="1" customFormat="1" ht="6.9" customHeight="1">
      <c r="B263" s="39"/>
      <c r="C263" s="40"/>
      <c r="D263" s="40"/>
      <c r="E263" s="40"/>
      <c r="F263" s="40"/>
      <c r="G263" s="40"/>
      <c r="H263" s="40"/>
      <c r="I263" s="40"/>
      <c r="J263" s="40"/>
      <c r="K263" s="40"/>
      <c r="L263" s="30"/>
    </row>
  </sheetData>
  <sheetProtection algorithmName="SHA-512" hashValue="t4z9kwJQngK6sd2e1irXGP9LksInbViDNDhFCNVEAYyEOZ8MXb9dQ8omk5Gt5hrCSYyK55QBCHzDAMBJOIJ7rg==" saltValue="siCLofIDhA2QqCZBnfNNuXVE/eo3toz18WDnISgdlF++Mhesy+k0QpzYddTAfic6EAGVK+vLqe+MCTHYZ3+ZeA==" spinCount="100000" sheet="1" objects="1" scenarios="1" formatColumns="0" formatRows="0" autoFilter="0"/>
  <autoFilter ref="C88:K262" xr:uid="{00000000-0009-0000-0000-000007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700-000000000000}"/>
    <hyperlink ref="F97" r:id="rId2" xr:uid="{00000000-0004-0000-0700-000001000000}"/>
    <hyperlink ref="F106" r:id="rId3" xr:uid="{00000000-0004-0000-0700-000002000000}"/>
    <hyperlink ref="F113" r:id="rId4" xr:uid="{00000000-0004-0000-0700-000003000000}"/>
    <hyperlink ref="F120" r:id="rId5" xr:uid="{00000000-0004-0000-0700-000004000000}"/>
    <hyperlink ref="F122" r:id="rId6" xr:uid="{00000000-0004-0000-0700-000005000000}"/>
    <hyperlink ref="F124" r:id="rId7" xr:uid="{00000000-0004-0000-0700-000006000000}"/>
    <hyperlink ref="F126" r:id="rId8" xr:uid="{00000000-0004-0000-0700-000007000000}"/>
    <hyperlink ref="F128" r:id="rId9" xr:uid="{00000000-0004-0000-0700-000008000000}"/>
    <hyperlink ref="F130" r:id="rId10" xr:uid="{00000000-0004-0000-0700-000009000000}"/>
    <hyperlink ref="F132" r:id="rId11" xr:uid="{00000000-0004-0000-0700-00000A000000}"/>
    <hyperlink ref="F134" r:id="rId12" xr:uid="{00000000-0004-0000-0700-00000B000000}"/>
    <hyperlink ref="F148" r:id="rId13" xr:uid="{00000000-0004-0000-0700-00000C000000}"/>
    <hyperlink ref="F152" r:id="rId14" xr:uid="{00000000-0004-0000-0700-00000D000000}"/>
    <hyperlink ref="F156" r:id="rId15" xr:uid="{00000000-0004-0000-0700-00000E000000}"/>
    <hyperlink ref="F158" r:id="rId16" xr:uid="{00000000-0004-0000-0700-00000F000000}"/>
    <hyperlink ref="F163" r:id="rId17" xr:uid="{00000000-0004-0000-0700-000010000000}"/>
    <hyperlink ref="F168" r:id="rId18" xr:uid="{00000000-0004-0000-0700-000011000000}"/>
    <hyperlink ref="F178" r:id="rId19" xr:uid="{00000000-0004-0000-0700-000012000000}"/>
    <hyperlink ref="F183" r:id="rId20" xr:uid="{00000000-0004-0000-0700-000013000000}"/>
    <hyperlink ref="F188" r:id="rId21" xr:uid="{00000000-0004-0000-0700-000014000000}"/>
    <hyperlink ref="F192" r:id="rId22" xr:uid="{00000000-0004-0000-0700-000015000000}"/>
    <hyperlink ref="F198" r:id="rId23" xr:uid="{00000000-0004-0000-0700-000016000000}"/>
    <hyperlink ref="F201" r:id="rId24" xr:uid="{00000000-0004-0000-0700-000017000000}"/>
    <hyperlink ref="F204" r:id="rId25" xr:uid="{00000000-0004-0000-0700-000018000000}"/>
    <hyperlink ref="F207" r:id="rId26" xr:uid="{00000000-0004-0000-0700-000019000000}"/>
    <hyperlink ref="F211" r:id="rId27" xr:uid="{00000000-0004-0000-0700-00001A000000}"/>
    <hyperlink ref="F213" r:id="rId28" xr:uid="{00000000-0004-0000-0700-00001B000000}"/>
    <hyperlink ref="F215" r:id="rId29" xr:uid="{00000000-0004-0000-0700-00001C000000}"/>
    <hyperlink ref="F217" r:id="rId30" xr:uid="{00000000-0004-0000-0700-00001D000000}"/>
    <hyperlink ref="F219" r:id="rId31" xr:uid="{00000000-0004-0000-0700-00001E000000}"/>
    <hyperlink ref="F221" r:id="rId32" xr:uid="{00000000-0004-0000-0700-00001F000000}"/>
    <hyperlink ref="F223" r:id="rId33" xr:uid="{00000000-0004-0000-0700-000020000000}"/>
    <hyperlink ref="F226" r:id="rId34" xr:uid="{00000000-0004-0000-0700-000021000000}"/>
    <hyperlink ref="F235" r:id="rId35" xr:uid="{00000000-0004-0000-0700-000022000000}"/>
    <hyperlink ref="F238" r:id="rId36" xr:uid="{00000000-0004-0000-0700-000023000000}"/>
    <hyperlink ref="F242" r:id="rId37" xr:uid="{00000000-0004-0000-0700-000024000000}"/>
    <hyperlink ref="F246" r:id="rId38" xr:uid="{00000000-0004-0000-0700-000025000000}"/>
    <hyperlink ref="F251" r:id="rId39" xr:uid="{00000000-0004-0000-0700-000026000000}"/>
    <hyperlink ref="F255" r:id="rId40" xr:uid="{00000000-0004-0000-0700-000027000000}"/>
    <hyperlink ref="F259" r:id="rId41" xr:uid="{00000000-0004-0000-0700-000028000000}"/>
  </hyperlinks>
  <pageMargins left="0.39374999999999999" right="0.39374999999999999" top="0.39374999999999999" bottom="0.39374999999999999" header="0" footer="0"/>
  <pageSetup paperSize="9" scale="94" fitToHeight="100" orientation="landscape" blackAndWhite="1" r:id="rId42"/>
  <headerFooter>
    <oddFooter>&amp;CStrana &amp;P z &amp;N</oddFooter>
  </headerFooter>
  <drawing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31</vt:i4>
      </vt:variant>
    </vt:vector>
  </HeadingPairs>
  <TitlesOfParts>
    <vt:vector size="42" baseType="lpstr">
      <vt:lpstr>Uvodni_list</vt:lpstr>
      <vt:lpstr>Rekapitulace stavby</vt:lpstr>
      <vt:lpstr>A - Altán</vt:lpstr>
      <vt:lpstr>B - Molo</vt:lpstr>
      <vt:lpstr>C - Přístřešek pro sportovce</vt:lpstr>
      <vt:lpstr>D - Hřiště a okolní plocha</vt:lpstr>
      <vt:lpstr>F - Mobiliář</vt:lpstr>
      <vt:lpstr>D.3 - Elektroinstalace </vt:lpstr>
      <vt:lpstr>D.4 - Odvodnění</vt:lpstr>
      <vt:lpstr>D.5 - Sadové úpravy</vt:lpstr>
      <vt:lpstr>VRN - Vedlejší rozpočtové...</vt:lpstr>
      <vt:lpstr>ArchivCisloDok</vt:lpstr>
      <vt:lpstr>Datum</vt:lpstr>
      <vt:lpstr>DokumentNazev</vt:lpstr>
      <vt:lpstr>MistoStavby</vt:lpstr>
      <vt:lpstr>NadrizenyCislo</vt:lpstr>
      <vt:lpstr>NadrizenyNazev</vt:lpstr>
      <vt:lpstr>'A - Altán'!Názvy_tisku</vt:lpstr>
      <vt:lpstr>'B - Molo'!Názvy_tisku</vt:lpstr>
      <vt:lpstr>'C - Přístřešek pro sportovce'!Názvy_tisku</vt:lpstr>
      <vt:lpstr>'D - Hřiště a okolní plocha'!Názvy_tisku</vt:lpstr>
      <vt:lpstr>'D.3 - Elektroinstalace '!Názvy_tisku</vt:lpstr>
      <vt:lpstr>'D.4 - Odvodnění'!Názvy_tisku</vt:lpstr>
      <vt:lpstr>'D.5 - Sadové úpravy'!Názvy_tisku</vt:lpstr>
      <vt:lpstr>'F - Mobiliář'!Názvy_tisku</vt:lpstr>
      <vt:lpstr>'Rekapitulace stavby'!Názvy_tisku</vt:lpstr>
      <vt:lpstr>'VRN - Vedlejší rozpočtové...'!Názvy_tisku</vt:lpstr>
      <vt:lpstr>Objednatel</vt:lpstr>
      <vt:lpstr>'A - Altán'!Oblast_tisku</vt:lpstr>
      <vt:lpstr>'B - Molo'!Oblast_tisku</vt:lpstr>
      <vt:lpstr>'C - Přístřešek pro sportovce'!Oblast_tisku</vt:lpstr>
      <vt:lpstr>'D - Hřiště a okolní plocha'!Oblast_tisku</vt:lpstr>
      <vt:lpstr>'D.3 - Elektroinstalace '!Oblast_tisku</vt:lpstr>
      <vt:lpstr>'D.4 - Odvodnění'!Oblast_tisku</vt:lpstr>
      <vt:lpstr>'D.5 - Sadové úpravy'!Oblast_tisku</vt:lpstr>
      <vt:lpstr>'F - Mobiliář'!Oblast_tisku</vt:lpstr>
      <vt:lpstr>'Rekapitulace stavby'!Oblast_tisku</vt:lpstr>
      <vt:lpstr>'VRN - Vedlejší rozpočtové...'!Oblast_tisku</vt:lpstr>
      <vt:lpstr>Projektant</vt:lpstr>
      <vt:lpstr>Stupen</vt:lpstr>
      <vt:lpstr>ZakazkaCislo</vt:lpstr>
      <vt:lpstr>ZakazkaNazev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Kultán Radek</dc:creator>
  <cp:lastModifiedBy>Renata Klodova</cp:lastModifiedBy>
  <cp:lastPrinted>2025-06-17T09:29:05Z</cp:lastPrinted>
  <dcterms:created xsi:type="dcterms:W3CDTF">2025-05-19T07:03:14Z</dcterms:created>
  <dcterms:modified xsi:type="dcterms:W3CDTF">2025-06-17T09:31:44Z</dcterms:modified>
</cp:coreProperties>
</file>